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Questa_cartella_di_lavoro" defaultThemeVersion="153222"/>
  <mc:AlternateContent xmlns:mc="http://schemas.openxmlformats.org/markup-compatibility/2006">
    <mc:Choice Requires="x15">
      <x15ac:absPath xmlns:x15ac="http://schemas.microsoft.com/office/spreadsheetml/2010/11/ac" url="Y:\DOC_RAGIONERIA\VARIAZIONI 2016\VAR.N. 5.2016\var. 5.2016\"/>
    </mc:Choice>
  </mc:AlternateContent>
  <bookViews>
    <workbookView xWindow="0" yWindow="0" windowWidth="15360" windowHeight="7296"/>
  </bookViews>
  <sheets>
    <sheet name="AMMINISTRAZIONE" sheetId="1" r:id="rId1"/>
    <sheet name="MEDCHIR 9,10" sheetId="2" r:id="rId2"/>
    <sheet name="AGRARIA 12,13" sheetId="7" r:id="rId3"/>
    <sheet name="DIP. STUDI UMANISTICI 9,10" sheetId="8" r:id="rId4"/>
    <sheet name="MEDCLIN 8, 9" sheetId="12" r:id="rId5"/>
    <sheet name="CSRA" sheetId="10" r:id="rId6"/>
  </sheets>
  <externalReferences>
    <externalReference r:id="rId7"/>
  </externalReferences>
  <definedNames>
    <definedName name="_xlnm._FilterDatabase" localSheetId="0" hidden="1">AMMINISTRAZIONE!$A$2:$N$2</definedName>
    <definedName name="_xlnm.Print_Area" localSheetId="2">'AGRARIA 12,13'!$A$1:$H$65</definedName>
    <definedName name="_xlnm.Print_Area" localSheetId="0">AMMINISTRAZIONE!$A$1:$H$78</definedName>
    <definedName name="_xlnm.Print_Area" localSheetId="5">CSRA!$B$5:$F$9</definedName>
    <definedName name="_xlnm.Print_Area" localSheetId="3">'DIP. STUDI UMANISTICI 9,10'!$A$1:$H$97</definedName>
    <definedName name="_xlnm.Print_Area" localSheetId="1">'MEDCHIR 9,10'!$A$1:$H$49</definedName>
    <definedName name="_xlnm.Print_Area" localSheetId="4">'MEDCLIN 8, 9'!$A$1:$H$45</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41" i="1" l="1"/>
  <c r="D24" i="1"/>
  <c r="F37" i="1"/>
  <c r="D21" i="1"/>
  <c r="F52" i="1"/>
  <c r="D7" i="1"/>
  <c r="F60" i="1"/>
  <c r="D19" i="1" l="1"/>
  <c r="F44" i="1" l="1"/>
  <c r="G45" i="1"/>
  <c r="F69" i="1" l="1"/>
  <c r="F31" i="1"/>
  <c r="F62" i="1" l="1"/>
  <c r="D11" i="1" l="1"/>
  <c r="F47" i="1" l="1"/>
  <c r="D27" i="1"/>
  <c r="G58" i="1" l="1"/>
  <c r="D3" i="1" l="1"/>
  <c r="G60" i="1" l="1"/>
  <c r="F32" i="1"/>
  <c r="G67" i="1" l="1"/>
  <c r="F58" i="1" l="1"/>
  <c r="D16" i="1"/>
  <c r="A35" i="12" l="1"/>
  <c r="C36" i="12"/>
  <c r="B36" i="12"/>
  <c r="A36" i="12"/>
  <c r="F37" i="12" l="1"/>
  <c r="D43" i="12" s="1"/>
  <c r="D37" i="12"/>
  <c r="D41" i="12" s="1"/>
  <c r="G37" i="12"/>
  <c r="D44" i="12" s="1"/>
  <c r="E37" i="12"/>
  <c r="D42" i="12" s="1"/>
  <c r="C34" i="12"/>
  <c r="B34" i="12"/>
  <c r="A34" i="12"/>
  <c r="A33" i="12"/>
  <c r="G16" i="12"/>
  <c r="D23" i="12" s="1"/>
  <c r="F16" i="12"/>
  <c r="D22" i="12" s="1"/>
  <c r="E16" i="12"/>
  <c r="D21" i="12" s="1"/>
  <c r="D16" i="12"/>
  <c r="D20" i="12" s="1"/>
  <c r="A15" i="12"/>
  <c r="A14" i="12"/>
  <c r="D24" i="12" l="1"/>
  <c r="D45" i="12"/>
  <c r="D6" i="1"/>
  <c r="E4" i="1" l="1"/>
  <c r="G57" i="1" l="1"/>
  <c r="F65" i="1" l="1"/>
  <c r="G62" i="1"/>
  <c r="D8" i="1" l="1"/>
  <c r="E11" i="1"/>
  <c r="F39" i="1" l="1"/>
  <c r="D14" i="1" l="1"/>
  <c r="G44" i="1" l="1"/>
  <c r="F68" i="1" l="1"/>
  <c r="D10" i="1"/>
  <c r="F42" i="1" l="1"/>
  <c r="F64" i="1" l="1"/>
  <c r="F34" i="1" l="1"/>
  <c r="F54" i="1"/>
  <c r="D23" i="1"/>
  <c r="F40" i="1" l="1"/>
  <c r="F53" i="1" l="1"/>
  <c r="E3" i="1"/>
  <c r="G57" i="7" l="1"/>
  <c r="D64" i="7" s="1"/>
  <c r="F57" i="7"/>
  <c r="D63" i="7" s="1"/>
  <c r="E57" i="7"/>
  <c r="D62" i="7" s="1"/>
  <c r="D57" i="7"/>
  <c r="D61" i="7" s="1"/>
  <c r="D65" i="7" l="1"/>
  <c r="E9" i="1"/>
  <c r="F67" i="1"/>
  <c r="G70" i="8" l="1"/>
  <c r="D77" i="8" s="1"/>
  <c r="E70" i="8"/>
  <c r="D75" i="8" s="1"/>
  <c r="D70" i="8"/>
  <c r="D74" i="8" s="1"/>
  <c r="D78" i="8" s="1"/>
  <c r="F64" i="8"/>
  <c r="F63" i="8"/>
  <c r="F62" i="8"/>
  <c r="F61" i="8"/>
  <c r="F60" i="8"/>
  <c r="F59" i="8"/>
  <c r="F70" i="8" s="1"/>
  <c r="D76" i="8" s="1"/>
  <c r="F58" i="8"/>
  <c r="F57" i="8"/>
  <c r="D7" i="8" l="1"/>
  <c r="F12" i="8"/>
  <c r="F13" i="8"/>
  <c r="F23" i="8" s="1"/>
  <c r="D29" i="8" s="1"/>
  <c r="F14" i="8"/>
  <c r="F15" i="8"/>
  <c r="F16" i="8"/>
  <c r="F17" i="8"/>
  <c r="F18" i="8"/>
  <c r="F19" i="8"/>
  <c r="D21" i="8"/>
  <c r="D23" i="8" s="1"/>
  <c r="D27" i="8" s="1"/>
  <c r="F22" i="8"/>
  <c r="E23" i="8"/>
  <c r="G23" i="8"/>
  <c r="D30" i="8" s="1"/>
  <c r="D28" i="8"/>
  <c r="D31" i="8" l="1"/>
  <c r="D25" i="7"/>
  <c r="E25" i="7"/>
  <c r="D30" i="7" s="1"/>
  <c r="F25" i="7"/>
  <c r="D31" i="7" s="1"/>
  <c r="G25" i="7"/>
  <c r="D29" i="7"/>
  <c r="D32" i="7"/>
  <c r="D33" i="7" l="1"/>
  <c r="F46" i="1"/>
  <c r="F66" i="1" l="1"/>
  <c r="D9" i="1"/>
  <c r="F38" i="1" l="1"/>
  <c r="G41" i="2" l="1"/>
  <c r="D48" i="2" s="1"/>
  <c r="F41" i="2"/>
  <c r="D47" i="2" s="1"/>
  <c r="E41" i="2"/>
  <c r="D46" i="2" s="1"/>
  <c r="D41" i="2"/>
  <c r="D45" i="2" s="1"/>
  <c r="D49" i="2" s="1"/>
  <c r="G19" i="2" l="1"/>
  <c r="D26" i="2" s="1"/>
  <c r="F19" i="2"/>
  <c r="D25" i="2" s="1"/>
  <c r="E19" i="2"/>
  <c r="D24" i="2" s="1"/>
  <c r="D11" i="2"/>
  <c r="D19" i="2" s="1"/>
  <c r="D23" i="2" s="1"/>
  <c r="D27" i="2" s="1"/>
  <c r="F71" i="1" l="1"/>
  <c r="D71" i="1" l="1"/>
  <c r="D74" i="1" s="1"/>
  <c r="E71" i="1"/>
  <c r="D75" i="1" s="1"/>
  <c r="D76" i="1"/>
  <c r="G71" i="1"/>
  <c r="D77" i="1" s="1"/>
  <c r="D78" i="1" l="1"/>
</calcChain>
</file>

<file path=xl/sharedStrings.xml><?xml version="1.0" encoding="utf-8"?>
<sst xmlns="http://schemas.openxmlformats.org/spreadsheetml/2006/main" count="783" uniqueCount="395">
  <si>
    <t>R/C</t>
  </si>
  <si>
    <t>VOCE COAN</t>
  </si>
  <si>
    <t>DENOMINAZIONE VOCE COAN</t>
  </si>
  <si>
    <t>MAGGIORI RICAVI</t>
  </si>
  <si>
    <t>MINORI RICAVI</t>
  </si>
  <si>
    <t>MAGGIORI COSTI</t>
  </si>
  <si>
    <t>MINORI COSTI</t>
  </si>
  <si>
    <t>DESCRIZIONE</t>
  </si>
  <si>
    <t>R</t>
  </si>
  <si>
    <t>CA.05.50.02.01</t>
  </si>
  <si>
    <t>Contributo Ordinario di Funzionamento</t>
  </si>
  <si>
    <t>CA.05.50.04.05</t>
  </si>
  <si>
    <t>Assegnazioni da Regioni - Province autonome - Accordi di programma</t>
  </si>
  <si>
    <t xml:space="preserve"> </t>
  </si>
  <si>
    <t xml:space="preserve">R </t>
  </si>
  <si>
    <t>CA.05.50.05.07</t>
  </si>
  <si>
    <t>Assegnazioni da enti pubblici per accordi di programma</t>
  </si>
  <si>
    <t>CA.05.50.05.08</t>
  </si>
  <si>
    <t>ASSEGNAZIONI DA ENTI PRIVATI PER ACCORDI DI PROGRAMMA</t>
  </si>
  <si>
    <t>CA.05.50.06.01</t>
  </si>
  <si>
    <t>Contributi UE per ricerca istituzionale con bando competitivo</t>
  </si>
  <si>
    <t>MAGGIORI RICAVI DA IMPUTARE SULLA VOCE CA.11.110.01.01</t>
  </si>
  <si>
    <t>CA.08.80.02.04</t>
  </si>
  <si>
    <t>Proventi interni per borse di studio Post-Lauream</t>
  </si>
  <si>
    <t>MAGGIORI RICAVI PER TRASFERIMENTI DAI DIPARTIMENTI PER BORSE DI  RICERCA DA IMPUTARE SULLA VOCE CA.04.46.05.05</t>
  </si>
  <si>
    <t>CA.08.80.02.06</t>
  </si>
  <si>
    <t>Proventi interni per supplenze e contratti</t>
  </si>
  <si>
    <t>CA.08.80.02.07</t>
  </si>
  <si>
    <t>Proventi interni per CO.CO.CO.</t>
  </si>
  <si>
    <t xml:space="preserve">CA.08.80.02.22 </t>
  </si>
  <si>
    <t>Proventi interni per trasferimento di contributi diversi</t>
  </si>
  <si>
    <t>C</t>
  </si>
  <si>
    <t>CA.04.41.10.07</t>
  </si>
  <si>
    <t>CO.CO.CO SCIENTIFICHE E DI SUPPORTO ALLA RICERCA</t>
  </si>
  <si>
    <t>CA.04.43.01.01</t>
  </si>
  <si>
    <t>ONERI PER ASSEGNI FISSI PERS.LE DOCENTE TEMPO INDETERMINATO</t>
  </si>
  <si>
    <t>CA.04.43.05.02</t>
  </si>
  <si>
    <t>Oneri per competenze personale tecnico amministrativo per prestazioni conto terzi</t>
  </si>
  <si>
    <t>CA.04.43.08.03</t>
  </si>
  <si>
    <t>ONERI PER ASSEGNI DI RICERCA</t>
  </si>
  <si>
    <t>CA.04.43.08.04</t>
  </si>
  <si>
    <t>ONERI PER RICERCATORI A TEMPO DETERMINATO</t>
  </si>
  <si>
    <t>CA.04.46.05.05</t>
  </si>
  <si>
    <t>BORSE DI STUDIO SU ATTIVITA' DI RICERCA</t>
  </si>
  <si>
    <t>CA.04.48.05.01</t>
  </si>
  <si>
    <t>Restituzioni e rimborsi diversi</t>
  </si>
  <si>
    <t>CA.06.60.03.01</t>
  </si>
  <si>
    <t xml:space="preserve">Costi per progetti </t>
  </si>
  <si>
    <t>CA.11.110.01.01</t>
  </si>
  <si>
    <t>Risorse da destinare</t>
  </si>
  <si>
    <t>CA.07.70.02.13</t>
  </si>
  <si>
    <t>Oneri interni per trasferimento progetti di ricerca finanziati da enti privati</t>
  </si>
  <si>
    <t>CA.07.70.02.19</t>
  </si>
  <si>
    <t>Oneri interni per trasferimento per progetti di ricerca finanzaiti da U.E.</t>
  </si>
  <si>
    <t>CA.07.70.02.20</t>
  </si>
  <si>
    <t>Oneri interni per trasferimento per progetti di ricerca finanziati da Regione</t>
  </si>
  <si>
    <t>CA.07.70.02.21</t>
  </si>
  <si>
    <t>Oneri interni per trasferimento di contributi liberali</t>
  </si>
  <si>
    <t>CA.07.70.02.22</t>
  </si>
  <si>
    <t>Oneri interni per trasferimento di contributi diversi</t>
  </si>
  <si>
    <t>TOTALE</t>
  </si>
  <si>
    <t>RIEPILOGO</t>
  </si>
  <si>
    <t>UNIVERSITA' DEGLI STUDI DI FOGGIA</t>
  </si>
  <si>
    <t>DIPARTIMENTO DI SCIENZE MEDICHE E CHIRURGICHE</t>
  </si>
  <si>
    <t>Capitolo</t>
  </si>
  <si>
    <t xml:space="preserve">Denominazione </t>
  </si>
  <si>
    <t>Maggiori ricavi</t>
  </si>
  <si>
    <t>Minori ricavi</t>
  </si>
  <si>
    <t>Maggiori costi</t>
  </si>
  <si>
    <t>Minori costi</t>
  </si>
  <si>
    <t>Riferimenti</t>
  </si>
  <si>
    <t>CA.08.80.02.21</t>
  </si>
  <si>
    <t>Proventi interni per trasferimento di contributi liberali</t>
  </si>
  <si>
    <t xml:space="preserve">Costi per progetti 
Progetto specifico </t>
  </si>
  <si>
    <t>TOTALI</t>
  </si>
  <si>
    <t>MAGGIORI ENTRATE</t>
  </si>
  <si>
    <t>MINORI ENTRATE</t>
  </si>
  <si>
    <t>MAGGIORI SPESE</t>
  </si>
  <si>
    <t>MINORI SPESE</t>
  </si>
  <si>
    <t xml:space="preserve">DIPARTIMENTO DI SCIENZE AGRARIE, DEGLI ALIMENTI E DELL'AMBIENTE </t>
  </si>
  <si>
    <t>VARIAZIONE N. 9 AL BUDGET DI PREVISIONE 2016</t>
  </si>
  <si>
    <t>CA 05.51.01.03</t>
  </si>
  <si>
    <t>VARIAZIONE N. 10 AL BUDGET DI PREVISIONE 2016</t>
  </si>
  <si>
    <t>DIPARTIMENTO DI STUDI UMANISTICI. LETTERE BENI CULTURALI SCIENZE DELLA FORMAZIONE</t>
  </si>
  <si>
    <t>PROF MARCELLO MARIN</t>
  </si>
  <si>
    <t>CA.08.08.02.22</t>
  </si>
  <si>
    <t>CA.05.51.01.03</t>
  </si>
  <si>
    <t>Proventi da attività c/t con privati</t>
  </si>
  <si>
    <t>CA.08.80.02.22</t>
  </si>
  <si>
    <t>IL DIRETTORE DEL DIPARTIMENTO</t>
  </si>
  <si>
    <t>CA.04.43.15.01</t>
  </si>
  <si>
    <t>TRATTAMENTO ACCESSORIO PERSONALE TECNICO AMMINISTRATIVO</t>
  </si>
  <si>
    <t>CA.04.43.08.02</t>
  </si>
  <si>
    <t>ONERI PER CONTRATTI A PERSONALE DOCENTE</t>
  </si>
  <si>
    <t>MAGGIORI RICAVI TRASFERITI DAI DIPARTIMENTI PER FINANZIARE I CO.CO.CO. DA IMPUTARE SULLA VOCE CA.04.41.10.07</t>
  </si>
  <si>
    <t>CA.08.80.01.02</t>
  </si>
  <si>
    <t>Proventi servizi amministrativi e generali - %  su ricerche c/terzi</t>
  </si>
  <si>
    <t>CA.08.80.01.03</t>
  </si>
  <si>
    <t>Proventi servizi amministrativi e generali - % fondo comune su ricerche c/terzi</t>
  </si>
  <si>
    <t>MAGGIORI RICAVI RELATIVI ALLA QUOTA GIRATA DAI DIPARTIMENTI PER IL FONDO COMUNE SU RICERCHE CONTO TERZI DA IMPUTARE SULLA VOCE CA.04.43.15.01</t>
  </si>
  <si>
    <t>CA.04.43.05.01</t>
  </si>
  <si>
    <t>Altre competenze ai dirigenti e al personale tecnico amministrativo</t>
  </si>
  <si>
    <t>CA.07.70.02.18</t>
  </si>
  <si>
    <t>CA.05.50.03.01</t>
  </si>
  <si>
    <t>Assegnazioni da altri ministeri per ricerca istituzionale con bando competitivo</t>
  </si>
  <si>
    <t>CA 08.80.02.20</t>
  </si>
  <si>
    <t>Proventi interni per trasferimento per progetti di ricerca finanziati da Regione</t>
  </si>
  <si>
    <t>CA.04.43.08.01</t>
  </si>
  <si>
    <t>ONERI PER SUPPLENZE PERSONALE DOCENTE</t>
  </si>
  <si>
    <t>CA.04.41.07.01</t>
  </si>
  <si>
    <t xml:space="preserve">Premi di assicurazione </t>
  </si>
  <si>
    <t xml:space="preserve">MAGGIORI COSTI PER PAGAMENTO POLIZZA ASSICURATIVA RCA PER I MEZZI DEL DIPARTIMENTO DI SCIENZE AGRARIE, LA SOMMA SARA' RECUPERATA SULLA VOCE CA. 07.70.01.22 </t>
  </si>
  <si>
    <t>CA.04.46.05.04</t>
  </si>
  <si>
    <t>Borse di studio dottorato ricerca</t>
  </si>
  <si>
    <t>CA.04.43.18.05</t>
  </si>
  <si>
    <t>Concorsi e esami di stato</t>
  </si>
  <si>
    <t>CA.04.41.01.05</t>
  </si>
  <si>
    <t xml:space="preserve">Manutenzione softwere </t>
  </si>
  <si>
    <t xml:space="preserve">MAGGIORI COSTI PER PAGAMENTI FATTURE AL CINECA PER SERVIZI RESI   DA FINANZIARE MEDIANTE PRELIEVO DALLA VOCE CA.11.110.01.01 </t>
  </si>
  <si>
    <t>CA.05.50.08.03</t>
  </si>
  <si>
    <t>Proventi per attività assistenziale e SSN e attività intramoenia</t>
  </si>
  <si>
    <t>MAGGIORI RICAVI RELATIVI AL TRASFERIMENTO DEGLI OO.RR. DI FOGGIA PER I COMPENSI AL P.T.A. IN CONVENZIONE CON IL S.S.N. DA IMPUTARE SULLA VOCE CA.04.43.03.01  - RATIFICA DEL D.R. N.1512/2016</t>
  </si>
  <si>
    <t>CA.05.50.02.16</t>
  </si>
  <si>
    <t>Assegnazioni diverse a favore della ricerca</t>
  </si>
  <si>
    <t>CA.07.70.02.17</t>
  </si>
  <si>
    <t>ALLEGATO A DELIBERA DEL CONSIGLIO DI DIPARTIMENTO DEL 21 NOVEMBRE 2016 PUNTO 2</t>
  </si>
  <si>
    <t>CA.08.80.02.12</t>
  </si>
  <si>
    <t>Proventi interni per assegnazioni risorse per le biblioteche</t>
  </si>
  <si>
    <t>MAGGIORI RICAVI PER ASSEGNAZIONE FONDI 2016 PER LE ESIGENZE DELLA BIBLIOTECA DEL POLO DI MEDICINA E SCIENZE MOTORIE A SEGUITO DI VERSAMENTO FONDAZIONE BANCA DEL MONTE DI FOGGIA + BUDGET DI ATENEO PER BIBLIOTECHE - DA IMPUTARE SULLA VOCE CA.06.60.03.01 PROGETTO SPECIFICO (BIBL_DIRETTORE_BIBLIOTECA)</t>
  </si>
  <si>
    <t>MAGGIORI RICAVI PER VERSAMENTO CONTRIBUTO LIBERALE BOEHRINGER INGELHEIM S.P.A. PER IL SSD MED/10  - DA IMPUTARE SULLA VOCE CA.06.60.03.01 (PROGETTO SPECIFICO DA CREARE)</t>
  </si>
  <si>
    <t>MAGGIORI RICAVI PER RESTITUZIONE ECONOMIA SU TRASF.Q.PARTE COMPETENZA 2016 ASSEGNO DI RICERCA DOTT.SSA POLLIDORO A SEGUITO DI RINUNCIA - DA IMPUTARE SULLA VOCE CA.06.60.03.01 PROGETTO SPECIFICO (FIRB_FORTUNATO_FIR2013)</t>
  </si>
  <si>
    <t>Proventi da attività c/terzi con privati</t>
  </si>
  <si>
    <t>MAGGIORI RICAVI PER VERSAMENTO SECONDA E ULTIMA TRANCHE CONTRATTO DI RICERCA COMMISSIONATA ACCELOVANCE EUROPE S.R.L. EX THERAMETRICS S.p.A. RESP. SC. PROF. LACEDONIA (EURO 3.750) - DA IMPUTARE SULLA VOCE CA.06.60.03.01 PROGETTO SPECIFICO (COMPRIV_LACEDONIA_THERAMETRICS2014)</t>
  </si>
  <si>
    <t>CA.05.51.02.01</t>
  </si>
  <si>
    <t>Prestazioni a pagamento - tariffario</t>
  </si>
  <si>
    <t>MAGGIORI RICAVI PER INCASSI CORSI BLSD DEL 9-24 E 26 NOVEMBRE 2016 RESP. SC. PROF. DAMBROSIO (EURO 520,00) SU PROGETTO SPECIFICO (PRESTAZ_DAMBROSIO_BLSD2016)</t>
  </si>
  <si>
    <t>MAGGIORI COSTI PER MAGGIORI RICAVI SULLA VOCE CA.08.80.02.12 PER ASSEGNAZIONE FONDI 2016 PER LE ESIGENZE DELLA BIBLIOTECA DEL POLO DI MEDICINA E SCIENZE MOTORIE A SEGUITO DI VERSAMENTO FONDAZIONE BANCA DEL MONTE DI FOGGIA + BUDGET DI ATENEO PER BIBLIOTECHE</t>
  </si>
  <si>
    <t>MAGGIORI COSTI PER MAGGIORI RICAVI SULLA VOCE CA.08.80.02.21 PER VERSAMENTO CONTRIBUTO LIBERALE BOEHRINGER INGELHEIM S.P.A. PER IL SSD MED/10</t>
  </si>
  <si>
    <t>MAGGIORI COSTI PER MAGGIORI RICAVI SULLA VOCE CA.08.80.02.22 PER RESTITUZIONE ECONOMIA SU TRASF.Q.PARTE COMPETENZA 2016 ASSEGNO DI RICERCA DOTT.SSA POLLIDORO A SEGUITO DI RINUNCIA</t>
  </si>
  <si>
    <t>MAGGIORI COSTI PER MAGGIORI RICAVI SULLA VOCE CA.05.51.01.03 PER VERSAMENTO SECONDA E ULTIMA TRANCHE CONTRATTO DI RICERCA COMMISSIONATA ACCELOVANCE EUROPE S.R.L. EX THERAMETRICS S.p.A. RESP. SC. PROF. LACEDONIA (EURO 3.750)</t>
  </si>
  <si>
    <t xml:space="preserve">MAGGIORI COSTI PER MAGGIORI RICAVI SULLA VOCECA.05.51.02.01 PER INCASSI CORSI BLSD DEL 9-24 E 26 NOVEMBRE 2016 RESP. SC. PROF. DAMBROSIO (EURO 520,00) </t>
  </si>
  <si>
    <t>RIEPILOGO VARIAZIONE N. 9/2016</t>
  </si>
  <si>
    <t>ALLEGATO A DECRETO DEL DIRETTORE DI DIPARTIMENTO Prot. n. 0033167 - VIII/3 del 23/12/2016 REP. 784/2016</t>
  </si>
  <si>
    <t>MAGGIORI RICAVI PER RESTITUZIONE ECONOMIA SU TRASF.Q.PARTE COMPETENZA 2016 BORSA DI STUDIO DOTT.SSA VALERIA LI BERGOLIS A SEGUITO DI RINUNCIA - DA IMPUTARE SULLA VOCE CA.06.60.03.01 PROGETTO SPECIFICO (ALTRIPRIV_LANDRISCINA_BAYERSPA)</t>
  </si>
  <si>
    <t>MAGGIORI COSTI PER MAGGIORI RICAVI SULLA VOCE CA.08.80.02.22 PER RESTITUZIONE ECONOMIA SU TRASF.Q.PARTE COMPETENZA 2016 BORSA DI STUDIO DOTT.SSA VALERIA LI BERGOLIS A SEGUITO DI RINUNCIA</t>
  </si>
  <si>
    <t>RIEPILOGO VARIAZIONE N. 10/2016</t>
  </si>
  <si>
    <t>CA.04.43.03.01</t>
  </si>
  <si>
    <t>ONERI PER ASSEGNI FISSI AI DIRIGENTI E PERS.LE TECNICO AMMINISTRATIVO TEMPO INDETERMINATO</t>
  </si>
  <si>
    <t>° € 45.000,00 MAGGIORI COSTI PER MAGGIORI RICAVI SULLA VOCE 05.50.08.03 RELATIVI AL TRASFERIMENTO DEGLI OO.RR. DI FOGGIA PER I COMPENSI AL P.T.A. IN CONVENZIONE CON IL S.S.N - RATIFICA DEL D.R. N.1512/2016;
° € 140.000,00 PRELIEVO DA RISORSE DA DESTINARE PER MAGGIORI COSTI - RATIFICA DEL D.R. N.1512/2016;</t>
  </si>
  <si>
    <t>CA.04.46.04.01</t>
  </si>
  <si>
    <t>Gettoni di presenza Organi accademici</t>
  </si>
  <si>
    <t>° MINORI COSTI PER MAGGIORI COSTI SULLA VOCE CA.04.46.04.06 - RATIFICA DEL D.R. N.1512/2016</t>
  </si>
  <si>
    <t>Indennità di carica organi accademici</t>
  </si>
  <si>
    <t>CA.04.46.04.06</t>
  </si>
  <si>
    <t>° MAGGIORI COSTI PER MINORI COSTI SULLA VOCE CA.04.46.04.01 - RATIFICA DEL D.R. N.1512/2016</t>
  </si>
  <si>
    <t>CA.06.60.02.01</t>
  </si>
  <si>
    <t>Costi di investimento per progetti di edilizia</t>
  </si>
  <si>
    <t>° PRELIEVO DA RISORSE DA DESTINARE PER IL RIMBORSO DELLE TASSE AGLI STUDENTI;</t>
  </si>
  <si>
    <t>CA.05.50.02.06</t>
  </si>
  <si>
    <t>Assegnazione per cofinanziamento ricerca scientifica interesse nazionale</t>
  </si>
  <si>
    <t>CA.04.43.02.01</t>
  </si>
  <si>
    <t>Oneri per altre competenze al personale docente e ricercatore</t>
  </si>
  <si>
    <t>° € 3.000,00 MINORI COSTI PER MINORI RICAVI SULLA VOCE CA.08.80.02.22 RELATIVI AL TRASFERIMENTO DEL DIP. MEDCLIN DEL COMPENSO DI COORDINATORE MASTER EMOSTASI E TROMBOSI A. A. 2012/2013 DEL PROF. MARGAGLIONE ANNULLATO PERCHè DA UTILIZZARE PER ATTIVITA' DI RICERCA;</t>
  </si>
  <si>
    <t xml:space="preserve"> Oneri interni per trasferimento tasse sui master</t>
  </si>
  <si>
    <t>CA.07.70.02.26</t>
  </si>
  <si>
    <t>MAGGIORI COSTI PER MINORI COSTI SULLA VOCE CA.06.60.03.01</t>
  </si>
  <si>
    <t>CA.04.43.09.01</t>
  </si>
  <si>
    <t>ONERI PER AMMINISTRATIVI E TECNICI A TEMPO DETERMINATO</t>
  </si>
  <si>
    <t>CA.08.80.02.29</t>
  </si>
  <si>
    <t>Proventi interni per Contratti a tempo determinato</t>
  </si>
  <si>
    <t>° € 61.935,50 MAGGIORI RICAVI PER MAGGIORI COSTI RELATIVI ALLA STIPULA DI UN CONTRATTO A TEMPO DETERMINATO - DA IMPUTARE SULLA VOCE CA.04.43.09.01;</t>
  </si>
  <si>
    <t>CA.08.80.02.03</t>
  </si>
  <si>
    <t>Proventi recupero cofinanziamento assegni di ricerca</t>
  </si>
  <si>
    <t>MAGGIORI RICAVI PER TRASFERIMENTI DAI DIPARTIMENTI PER ASSEGNI DI RICERCA DA IMPUTARE SULLA VOCE CA.04.43.08.03;</t>
  </si>
  <si>
    <t>° € 932,09 MAGGIORI COSTI PER MAGGIORI RICAVI SULLA VOCE CA.05.50.05.08 RELATIVI AL CONTRIBUTO VERSATO DA CASA SOLLIEVO DELLA SOFFERENZA PER LA RETRIBUZIONE DEL PROF. GUGLIELMI;</t>
  </si>
  <si>
    <t>RIEPILOGO VARIAZIONE N. 12/2016</t>
  </si>
  <si>
    <t xml:space="preserve">MINORI COSTI PER MANCATI RICAVI SU PROGETTO PIF CAPITANATA - RESPONSABILE PROF.SSA ALBENZIO </t>
  </si>
  <si>
    <t xml:space="preserve">MAGGIORI COSTI DA MAGGIORI RICAVI PER LIQUIDAZIONE IVA SU PROGETTO PIF MIFABIUS - RESPONSABILE PROF. ELIA </t>
  </si>
  <si>
    <t xml:space="preserve">MAGGIORI COSTI DA MAGGIORI RICAVI PER LIQUIDAZIONE IVA SU PROGETTO PIF COLLINE JONICHE - RESPONSABILE DOTT.SSA SANTILLO </t>
  </si>
  <si>
    <t>MAGGIORI COSTI DA MAGGIORI RICAVI PER LIQUIDAZIONE IVA SU PROGETTO PIF CAMPESE - RESPONSABILE DOTT.SSA MARINO</t>
  </si>
  <si>
    <t xml:space="preserve">MAGGIORI COSTI DA MAGGIORI RICAVI PER LIQUIDAZIONE IVA SU PROGETTO PIF POMINNOVA - RESPONSABILE DOTT. GERMINARA </t>
  </si>
  <si>
    <t>MAGGIORI COSTI DA MAGGIORI RICAVI PER ESIGENZE DELLA BIBLIOTECA - PROGETTO BIBLIOTECA</t>
  </si>
  <si>
    <t xml:space="preserve">MAGGIORI COSTI DA MAGGIORI RICAVI PER RESTITUZIONE SOMMA RESIDUA A SEGUITO RINUNCIA DELLA BORSISTA DOTT.SSA FERRARI - PON OFRALSER FORMAZIONE - RESPONSABILE PROF. NARDONE </t>
  </si>
  <si>
    <t xml:space="preserve">MAGGIORI COSTI DA MAGGIORI RICAVI DA FATTURA N.15 1VENC DEL 09.11.2016 EMESSA NEI CONFRONTI DELLA SYNGENTA CROP PROTECTION AG PER L'ATTIVITA' DI RICERCA "CONSULTING AND SERVICES AGREEMENT - RESPONSABILE DOTT.SSA GIULIANI  </t>
  </si>
  <si>
    <t xml:space="preserve">MINORI RICAVI SU PROGETTO PIF CAPITANATA - RESPONSABILE PROF.SSA ALBENZIO - MANCATA REALIZZAZIONE </t>
  </si>
  <si>
    <t xml:space="preserve">Copertura spese impegnate esercizi precedenti </t>
  </si>
  <si>
    <t>CA 10.100.01.01</t>
  </si>
  <si>
    <t>MAGGIORI RICAVI DA REGIONE PUGLIA PER LIQUIDAZIONE IVA PER I PROGETTI: PIF POMINNOVA - RESPONSABILE DOTT. GERMINARA , PIF CAMPESE - RESPONSABILE DOTT.SSA MARINO, PIF COLLINE JONICHE - RESPONSABILE DOTT.SSA SANTILLO E PIF MIFABIUS - RESPONSABILE PROF. ELIA - DA IMPUTARE ALLA VOCE CA 06.60.03.01 "COSTI PER PROGETTI"</t>
  </si>
  <si>
    <t xml:space="preserve">MAGGIORI RICAVI PER ESIGENZE DELLA BIBLIOTECA  - DA IMPUTARE ALLA VOCE CA.06.60.03.01 "COSTI PER PROGETTI" </t>
  </si>
  <si>
    <t xml:space="preserve">Proventi interni per assegnazioni risorse per le biblioteche    </t>
  </si>
  <si>
    <t>CA. 08.80.02.12</t>
  </si>
  <si>
    <t xml:space="preserve">MAGGIORI RICAVI DA FATTURA N. 9 1VENC DEL 10.06.2016 EMESSA NEI CONFRONTI DELLA SYNGENTA ITALIA S.P.A. - RETTIFICA VOCE DI RICAVO </t>
  </si>
  <si>
    <t>Altri Proventi attività commerciale</t>
  </si>
  <si>
    <t>CA 05.51.03.05</t>
  </si>
  <si>
    <t xml:space="preserve">MAGGIORI RICAVI DA FATTURA N. 10 1VENC DEL 20.07.2016 EMESSA NEI CONFRONTI DELLA BIEFFE COSTRUZIONI  - RETTIFICA VOCE DI RICAVO </t>
  </si>
  <si>
    <t>Prestazioni a pagamento – tariffario</t>
  </si>
  <si>
    <t>CA 05.51.02.01</t>
  </si>
  <si>
    <t xml:space="preserve">MINORI RICAVI DA FATTURE N. 9 1VENC DEL 10.06.2016 EMESSA NEI CONFRONTI DELLA SYNGENTA ITALIA S.P.A. E FATTURA   N. 10 1VENC DEL 20.07.2016 EMESSA NEI CONFRONTI DELLA BIEFFE COSTRUZIONI  - RETTIFICA VOCE DI RICAVO </t>
  </si>
  <si>
    <t>Proventi da attività di ricerca c/terzi</t>
  </si>
  <si>
    <t xml:space="preserve">MAGGIORI RICAVI DA FATTURA N.15 1VENC DEL 09.11.2016 EMESSA NEI CONFRONTI DELLA SYNGENTA CROP PROTECTION AG PER L'ATTIVITA' DI RICERCA "CONSULTING AND SERVICES AGREEMENT - RESPONSABILE DOTT.SSA GIULIANI  -- DA IMPUTARE ALLA VOCE CA.06.60.03.01 "COSTI PER PROGETTI" </t>
  </si>
  <si>
    <t xml:space="preserve">MAGGIORI RICAVI PER RESTITUZIONE SOMMA RESIDUA A SEGUITO RINUNCIA DELLA BORSISTA DOTT.SSA FERRARI - DA IMPUTARE ALLA VOCE CA.06.60.03.01 "COSTI PER PROGETTI" </t>
  </si>
  <si>
    <t>Altri recuperi</t>
  </si>
  <si>
    <t>CA 05.50.10.01</t>
  </si>
  <si>
    <t>VARIAZIONE N. 12 AL BUDGET DI PREVISIONE 2016</t>
  </si>
  <si>
    <t>GIUNTA DI DIPARTIMENTO DEL 7 DICEMBRE  2016</t>
  </si>
  <si>
    <t>Maggiori costi di esercizio derivanti da maggiore avanzo libero budget 2015</t>
  </si>
  <si>
    <t>CA. 11.110.01.01</t>
  </si>
  <si>
    <t>Utilizzo avanzo libero esercizi precedenti destinato a finanziare costi di esercizio</t>
  </si>
  <si>
    <t>CA.05.50.14.17</t>
  </si>
  <si>
    <t>Maggiori costi per rinuncia incentivi  prof.ssa Roberta Giuliani</t>
  </si>
  <si>
    <t>Maggiori costi per rinuncia incentivi  prof. Danilo Leone</t>
  </si>
  <si>
    <t>Maggiori costi per rinuncia incentivi  prof.ssa Daniela Liberatore</t>
  </si>
  <si>
    <t>Maggiori costi per rinuncia incentivi  prof.ssa Maria Stefania Montecalvo</t>
  </si>
  <si>
    <t>Maggiori costi per trasferimento n. 18/2016 del Dipartimento di Medicina Clinica per attività di ricerca prof.Pierpaolo Limone a seguito di rinuncia a compenso</t>
  </si>
  <si>
    <t>Maggiori costi per maggiori ricavi sulla voce co.an. 08.80.02.12 da utilizzare per le esigezne della biblioteca</t>
  </si>
  <si>
    <t>Maggiori costi per maggiori ricavi sulla voce co.an. ca. 05.51.01.03 relativi alle iscrizioni per il rilascio della certificazione EiPass 2016</t>
  </si>
  <si>
    <t>Maggiori costi per maggiori ricavi sulla voce co.an. ca.05.51.01.03 dall'utilizzo di spazi universitari da parte di terzi (Proeventi, Qiblì srl, Edizioni del Rosone)</t>
  </si>
  <si>
    <t>Maggiori ricavi per rinuncia incentivi (Monetecalvo, Liberatore, Leone, Giuliani) da imputare su voce ca.06.60.03.01 "costi per progetti"</t>
  </si>
  <si>
    <t>Maggiori ricavi per trasferimento n. 18/2016 del Dipartimento di Medicina Clinica per attività di ricerca prof.Pierpaolo Limone a seguito di rinuncia a compenso da imputare su voce ca.06.60.03.01 "costi per progetti"</t>
  </si>
  <si>
    <t>Maggiori ricavi per contributo assegnato da CdA da finanziamento Fondazione Banca del Monte di Foggia per le esigenze delle biblioteche  da imputare su voce ca.06.60.03.01 "costi per progetti"</t>
  </si>
  <si>
    <t>Maggiori ricavi per iscrizioni Certificazioni EiPass anno 2016 da imputare su voce ca.06.60.03.01 "costi per progetti"</t>
  </si>
  <si>
    <t>Maggiori ricavi per attivita ct  utilizzo da parte di terzi (Proeventi, Qiblì srl, Edizioni del Rosone) delle aule e degli altri spazi relativi alle strutture dipartimentali, da imputare su voce ca.06.60.03.01 "costi per progetti"</t>
  </si>
  <si>
    <t>ALLEGATO N. __ CONSIGLIO DI DIPARTIMENTO DEL 23 NOVEMBRE 2016</t>
  </si>
  <si>
    <t>CA.05.50.05.09</t>
  </si>
  <si>
    <t>Assegnazioni per contratti di formazione specialistica finanziati da enti pubblici e privati</t>
  </si>
  <si>
    <t>° € 176.000,00 MAGGIORI RICAVI PER MAGGIORI COSTI SULLA VOCE CA.04.46.05.03 RELATIVI AL VERSAMENTO DELLA REGIONE PUGLIA PER IL FINANZIAMENTO DEI CONTRATTI DI FORMAZIONE SPECIALISTICA AREA MEDICA;</t>
  </si>
  <si>
    <t>CA.04.46.05.03</t>
  </si>
  <si>
    <t>Borse di studio Specializzazione</t>
  </si>
  <si>
    <t>Maggiori costi per maggiori ricavi derivanti da rinuncia compensi corsi TFA, prof.ssa Anna Dipace</t>
  </si>
  <si>
    <t>Maggiori costi per maggiori ricavi derivanti da rinuncia compensi corsi TFA, prof.ssa Anna Grazia Lopez</t>
  </si>
  <si>
    <t>Maggiori costi per maggiori ricavi derivanti da rinuncia compensi corsi TFA, prof.ssa Rossella Caso</t>
  </si>
  <si>
    <t>Maggiori costi per maggiori ricavi sulla voce co.an. ca.08.80.02.21 relativi al contributo liberale versato dalla Banca Popolare Pugliese filiale di Foggia per la realizzazione del Convegno "Caro Maestro.." a cura della prof.ssa Rossella Palmieri</t>
  </si>
  <si>
    <t>Maggiori costi per maggiori ricavi sulla voce co.an. ca.08.80.02.26 relativi ad acconto incasso iscrizione master in criminologia e psicologia investigativa</t>
  </si>
  <si>
    <t>Maggiori costi derivanti da maggiori ricavi per assegnazione saldo FIRB Berardi Caterina Celeste</t>
  </si>
  <si>
    <t>Maggiori costi derivanti da maggiori ricavi per assegnazione PRIN 2015 Volpe Giuliano</t>
  </si>
  <si>
    <t>Maggiori costi per maggiori ricavi derivanti da rinuncia incentivi  prof. Niccolò Guasti</t>
  </si>
  <si>
    <t>Maggiori costi per maggiori ricavi derivanti da rinuncia incentivi  prof.ssa Francesca Scionti</t>
  </si>
  <si>
    <t>Maggiori costi per maggiori ricavi derivanti da rinuncia incentivi  prof. Danilo Leone</t>
  </si>
  <si>
    <t>Maggiori costi per maggiori ricavi derivanti da rinuncia incentivi  prof.ssa Daniela Liberatore</t>
  </si>
  <si>
    <t>Maggiori costi per maggiori ricavi derivanti da rinuncia incentivi  prof.ssa Maria Stefania Montecalvo</t>
  </si>
  <si>
    <t>Maggiori costi per maggiori ricavi derivanti da rinuncia incentivi  prof.ssa Maria Turchiano</t>
  </si>
  <si>
    <t>Maggiori costi per maggiori ricavi derivanti da rinuncia compensi corsi MOOC, prof. Sebastiano Valerio</t>
  </si>
  <si>
    <t>Maggiori costi per maggiori ricavi derivanti da rinuncia compensi corsi MOOC, prof. Saverio Russo</t>
  </si>
  <si>
    <t>Maggiori costi per maggiori ricavi derivanti da rinuncia compensi corsi TFA, prof.ssa Barbara De Serio</t>
  </si>
  <si>
    <t>Maggiori costi per maggiori ricavi derivanti da rinuncia compensi corsi TFA, prof.ssa Lucia Monacis</t>
  </si>
  <si>
    <t>Maggiori ricavi per rinuncia compensi (Dipace) da imputare su voce ca.06.60.03.01 "costi per progetti"</t>
  </si>
  <si>
    <t>Maggiori ricavi per rinuncia compensi (Lopez) da imputare su voce ca.06.60.03.01 "costi per progetti"</t>
  </si>
  <si>
    <t>Maggiori ricavi per rinuncia compensi (Caso) da imputare su voce ca.06.60.03.01 "costi per progetti"</t>
  </si>
  <si>
    <t>Maggiori ricavi per contributo versato dalla Banca Popolare Pugliese filiale di Foggia per la realizzazione del Convegno di Studi "Caro Maestro..", a cura della prof.ssa Rossella Palmieri da imputare su voce CA.06.60.03.01 "Costi per progetti"</t>
  </si>
  <si>
    <t>Maggiori ricavi per acconto Master in criminologia e psicologia investigativa da imputare su voce ca.06.60.03.01 "costi per progetti"</t>
  </si>
  <si>
    <t>Proventi interni per trasferimento tasse sui master</t>
  </si>
  <si>
    <t>CA.08.80.02.26</t>
  </si>
  <si>
    <t>Maggiori ricavi per assegnazione saldo FIRB Berardi , da imputare su voce ca.06.60.03.01 "costi per progetti"</t>
  </si>
  <si>
    <t>Proventi interni per trasferimento per progetti di ricerca finanziati da Miur</t>
  </si>
  <si>
    <t>CA.08.80.02.17</t>
  </si>
  <si>
    <t>Maggiori ricavi per assegnazione PRIN 2015 – Volpe , da imputare su voce ca.06.60.03.01 "costi per progetti"</t>
  </si>
  <si>
    <t>Maggiori ricavi per rinuncia compensi corsi MOOC (Russo, Valerio) da imputare su voce ca.06.60.03.01 "costi per progetti"</t>
  </si>
  <si>
    <t>Maggiori ricavi per rinuncia incentivi (Turchiano, Montecalvo, Liberatore, Guasti, Leone e Scionti) da imputare su voce ca.06.60.03.01 "costi per progetti"</t>
  </si>
  <si>
    <t>Maggiori ricavi per rinuncia compensi (De Serio e Monacis) da imputare su voce ca.06.60.03.01 "costi per progetti"</t>
  </si>
  <si>
    <t>ALLEGATO N. 20 CONSIGLIO DI DIPARTIMENTO DEL 20 DICEMBRE 2016</t>
  </si>
  <si>
    <t>CA.08.80.01.04</t>
  </si>
  <si>
    <t>Proventi interni per trasferimento quote diretti collaboratori su ricerche c/terzi</t>
  </si>
  <si>
    <t>CA.04.43.02.02</t>
  </si>
  <si>
    <t>Oneri per competenze al personale docente e ricercatore su prestazioni conto terzi</t>
  </si>
  <si>
    <t>MAGGIORI COSTI PER MAGGIORI RICAVI SULLA VOCE CA.08.80.01.04</t>
  </si>
  <si>
    <t>VARIAZIONE N. 13 AL BUDGET DI PREVISIONE 2016</t>
  </si>
  <si>
    <t xml:space="preserve">MAGGIORI RICAVI DA FATTURA N. 16 1VENC DEL 12.12.2016 EMESSA NEI CONFRONTI DEL CENTRO DI RICERCA, SPERIMENTAZIONE E FORMAZIONE IN AGRICOLTURA "BASILE CARAMIA" - RESPONSABILE DOTT. AKKAK  -- DA IMPUTARE ALLA VOCE CA.06.60.03.01 "COSTI PER PROGETTI" </t>
  </si>
  <si>
    <t xml:space="preserve">MINORI RICAVI DA FATTURE N. 17 1VENC DEL 22.12.2016 EMESSA NEI CONFRONTI DELLA MEDICAL SUD S.R.L. - RESPONSABILE PROF. CORBO - DA IMPUTARE ALLA VOCE CA.06.60.03.01 "COSTI PER PROGETTI" </t>
  </si>
  <si>
    <t>MAGGIORI RICAVI DA REGIONE PUGLIA PER SALDO PROGETTO PIF JONICO SALENTINO - RESPONSABILE PROF. FRISULLO - DA IMPUTARE ALLA VOCE CA 06.60.03.01 "COSTI PER PROGETTI"</t>
  </si>
  <si>
    <t>MAGGIORI RICAVI PER SALDO PROGETTO PIF LATTIERO-CASEARIO (MURGIA BARESE) - RESPONSABILE PROF.SSA CAROPRESE - DA IMPUTARE ALLA VOCE CA 06.60.03.01 "COSTI PER PROGETTI"</t>
  </si>
  <si>
    <t>MAGGIORI RICAVI DA REGIONE PUGLIA PER PROGETTO  XYLELLA - DOTT.SSA CARLUCCI - DA IMPUTARE ALLA VOCE CA 06.60.03.01 "COSTI PER PROGETTI"</t>
  </si>
  <si>
    <t>CA 08.80.02.22</t>
  </si>
  <si>
    <t>MAGGIORI RICAVI DA TRASFERIMENTO ATENEO PER ECONOMIE PROGETTO STARAGROENERGY - PROF. MONTELEONE - DA IMPUTARE ALLA VOCE CA 06.60.03.01 "COSTI PER PROGETTI"</t>
  </si>
  <si>
    <t xml:space="preserve">MAGGIORI COSTI DA MAGGIORI RICAVI DA FATTURA N. 16 1VENC DEL 12.12.2016 EMESSA NEI CONFRONTI DEL CENTRO DI RICERCA, SPERIMENTAZIONE E FORMAZIONE IN AGRICOLTURA "BASILE CARAMIA" - RESPONSABILE DOTT. AKKAK </t>
  </si>
  <si>
    <t xml:space="preserve">MINORI RICAVI DA FATTURE N. 17 1VENC DEL 22.12.2016 EMESSA NEI CONFRONTI DELLA MEDICAL SUD S.R.L. - RESPONSABILE PROF. CORBO </t>
  </si>
  <si>
    <t>MAGGIORI COSTI DA MAGGIORI RICAVI DA REGIONE PUGLIA PER SALDO PROGETTO PIF JONICO SALENTINO - RESPONSABILE PROF. FRISULLO</t>
  </si>
  <si>
    <t xml:space="preserve">MAGGIORI COSTI DA MAGGIORI RICAVI PER SALDO PROGETTO PIF LATTIERO-CASEARIO (MURGIA BARESE) - RESPONSABILE PROF.SSA CAROPRESE </t>
  </si>
  <si>
    <t xml:space="preserve">MAGGIORI COSTI DA MAGGIORI RICAVI DA REGIONE PUGLIA PER PROGETTO  XYLELLA - RESPONSABILE DOTT.SSA CARLUCCI </t>
  </si>
  <si>
    <t xml:space="preserve">MAGGIORI COSTI DA MAGGIORI RICAVI PER TRASFERIMENTO DALL'ATENEO PER ECONOMIE PROGETTO STARAGROENERGY - PROF. MONTELEONE </t>
  </si>
  <si>
    <t>RIEPILOGO VARIAZIONE N. 13/2016</t>
  </si>
  <si>
    <t>RIDUZIONE DA PREVISIONE 2016 PROGETTO BIOTECA CONTE PER MANCATA REALIZZAZIONE</t>
  </si>
  <si>
    <t>1 10969---DIVERSI (di sistema)</t>
  </si>
  <si>
    <t>UA.00.08 - Settore
Amministrazione e
Contabilità del Centro
di Servizi e di Ricerca</t>
  </si>
  <si>
    <t>CA.08.80.02.20 - Proventi interni per trasferimento per progetti di ricerca finanzaiti da Regione</t>
  </si>
  <si>
    <t>PRO_BIOTECA_CONTE---
PRO_BIOTECA_CONTE</t>
  </si>
  <si>
    <t>RIDUZIONE DA
PREVISIONE 2016
PROGETTO BIOTECA
CONTE PER MANCATA
REALIZZAZIONE</t>
  </si>
  <si>
    <t>CA.06.60.03.01 - Costi per progetti</t>
  </si>
  <si>
    <t>° € 189.990,00 MAGGIORI RICAVI RELATIVI ALL'ASSEGNAZIONE DEL MIUR PER I PRIN 2015 DEL DIP. MEDCLIN € 96.990,00 (TRABACE 47.000,00, TUCCI 35.000,00 E TURILLAZZI 14.990,00) E DEL DIP. DISUM € 93.000,00 PROF. VOLPE - DA IMPUTARE SULLA VOCE CA.07.70.02.17</t>
  </si>
  <si>
    <t xml:space="preserve">° € 25.000,00 MAGGIORI COSTI PER MINORI COSTI SULLA VOCE CA.04.46.05.03 RELATIVI ALLA RESTITUZIONE ALLA REGIONE PUGLIA DELLA BORSA DI SPECIALIZZAZIONE (A.A. 13/14)
</t>
  </si>
  <si>
    <t>CA.04.46.08.01</t>
  </si>
  <si>
    <t>ONERI PER ALTRI INTERVENTI A FAVORE DI STUDENTI</t>
  </si>
  <si>
    <t>776,09 MAGGIORI COSTI PER MAGGIORI RICAVI SULLA VOCE CA.08.80.01.04;
° € 366,00 MINORI COSTI RELATIVI ALLA QUOTA DA VERSARE AL FONDO CONTRATTAZIONE INTEGRATIVA B,C,D (A SEGUITO DI PAGAMENTO COMPENSI PERSONALE T.A. SU CONVENZIONE ATAF) DA IMPUTARE SULLA VOCE CA.04.43.15.01</t>
  </si>
  <si>
    <t>° € 7.530,00 MAGGIORI COSTI PER UN CONTRATTO DI COLLABORAZIONE DOTT. DE GIROLAMO (DIP.MEDCLIN) E MINORI COSTI SULLA VOCE CA 07.70.02.22;
° € 23.579,95 MAGGIORI COSTI PER MAGGIORI RICAVI SULLA VOCE CA.08.80.02.07</t>
  </si>
  <si>
    <t>° € 12.911,20 MAGGIORI COSTI PER MAGGIORI RICAVI SULLA VOCE COAN CA.08.80.02.22 RELATIVI AL RECUPERO DAL PROGETTO STAR DELLE QUOTE PAGATE ERRONEAMENTE SULLA VOCE DEI CONTRATTI A TEMPO DETERMINATO;
° € 61.935,50 MAGGIORI COSTI  PER MAGGIORI RICAVI SULLA VOCE CA.08.80.02.29 RELATIVI ALLA STIPULA DI UN CONTRATTO A TEMPO DETERMINATO DEL DIP.AGRARIA;</t>
  </si>
  <si>
    <t>08.80.02.22</t>
  </si>
  <si>
    <t>08.80.02.13</t>
  </si>
  <si>
    <t>° € 35.365,50 MAGGIORI COSTI PER MAGGIORI RICAVI SULLA VOCE CA.05.50.06.01 RELATIVI AL CONTRIBUTO VERSATO DALLA REGIONE PUGLIA PER PROGETTO RUTES DI CUI AL BANDO SUPPORTO ALLA CRESCITA E SVILUPPO DI PMI SPECIALIZZATE NELL'OFFERTA DI CONTENUTI E SERVIZI DIGITALI APULIAN ICT LIVING LABS SMART PUGLIA 2020 - DIP. ECONOMIA; VAR. 3/2016
° € 38.643,35 MAGGIORI COSTI PER MAGGIORI RICAVI SULLA VOCE CA.05.50.06.01 RELATIVI AL SALDO VERSATO DALLA REGIONE PUGLIA PER IL PROGETTO DI RICERCA GEOPOINTER RESP. PROF.CONTO' DIP. ECONOMIA DA IMPUTARE SULLA VOCE CA.07.70.02.19;
° € 65.793,96 MAGGIORI COSTI PER MAGGIORI RICAVI SULLA VOCE CA.05.50.06.01  RELATIVI AL CONTRIBUTO VERSATO DALLA REGIONE PUGLIA PER IL PROGETTO LIVE CARDIO DI CUI AL  BANDO SUPPORTO ALLA CRESCITA E SVILUPPO DI PMI SPECIALIZZATE NELL'OFFERTA DI CONTENUTI E SERVIZI DIGITALI APULIAN ICT LIVING LABS SMART PUGLIA 2020 -RESP. PROF. CONTO' DIP. ECONOMIA</t>
  </si>
  <si>
    <t>° € 22.357,89 MAGGIORI RICAVI RELATIVI AL VERSAMENTO DA INNOVAPUGLIA PER L'IVA RICONOSCIUTA DALLA REGIONE PUGLIA (DETERMINAZIONE AUTORITA' DI GESTIONE PSR2007-2013, N. 361 DEL 17/11/2016 14.998,08 PIF MIFABIUS-3.878,71 COLLINE JONICHE SANTILLO-1.715,12 POMINNOVAGERMINARA-1.765,98 PIF CAMPESE MARINO) - DA IMPUTARE SULLA VOCE CA.07.70.02.20 - DIP. SCIENZE AGRARIE;
° € 14.870,54 MAGGIORI RICAVI RELATIVI AL VERSAMENTO DA INNOVAPUGLIA PER L'IVA RICONOSCIUTA DALLA REGIONE PUGLIA (DETERMINAZIONE AUTORITA' DI GESTIONE PSR2007-2013, N. 361 DEL 17/11/2016 PIF CEREALQUALITY) DIP. ECONOMIA - DA IMPUTARE SULLA VOCE CA.07.70.02.20; 
° € 45.000,00 MAGGIORI RICAVI RELATIVI ALLA I TRANCHE VERSATA DALLA REGIONE PUGLIA PER LO SVOLGIMENTO DI ANALISI MIRATE PER IDENTIFICARE LA XYLELLA FASTIDIOSA CON METODO ELISA - RESP. PROF.SSA CARLUCCI DIP. AGRARIA - DA IMPUTARE SULLA VOCE CA.07.70.02.20;
° € 7.963,73 MAGGIORI RICAVI RELATIVI AL CONTRIBUTO DI AGRICOLA NUOVA GENERAZIONE PER IL PROGETTO PIF "VALORIZZAZIONE DELLA TIPICITA' DEGLI OLI EXTRAVERGINE..." VAL.TIP.OLI -RESP.PROF. FRISULLO - DIP. SC. AGR. - DA IMPUTARE SULLA VOCE CA.07.70.02.20; 
° € 136.059,90 MAGGIORI RICAVI RELATIVI AL SALDO DEL CONTRIBUTO VERSATO DAL CASEIFICIO BOLOGNINO PER IL PROGETTO PIF LATTIERO CASEAREO MURGIA BARESE RESP.PROF.SSA CAROPRESE - DIP.AGRARIA - DA IMPUTARE SULLA VOCE CA.07.70.02.20;
° € 2.000,57 MINORI RICAVI RELATIVI AI PROGETTI DEL CSRA E MINORI COSTI SULLA VOCE CA.07.70.02.20;
° € 47.632,36 MINORI RICAVI PER MINORI COSTI SULLA VOCE CA.07.70.02.20 PER ERRATA VARIAZIONE AMMINISTRAZIONE CENTRALE 3/2016 - PROGETTO AGRARIE</t>
  </si>
  <si>
    <t>Oneri interni per trasferimento per progetti di ricerca finanziati da Miur</t>
  </si>
  <si>
    <t>° 3.517,00 MAGGIORI COSTI PER MAGGIORI RICAVI SULLA VOCE CA.05.50.02.16 RELATIVI AL SALDO DEL PROGETTO FIRB RBFR087UEH_003 - RESP. PROF.SSA BERARDI - DIP. STUDI UMANISTICI;
° 189.990,00 MAGGIORI COSTI PER MAGGIORI RICAVI SULLA VOCE CA.05.50.02.06 RELATIVI AL FINANZIAMENTO DEL MIUR PER I PRIN 2015;
° € 75.000,00 MAGGIORI COSTI PER MINORI COSTI SULLA VOCE CA.06.60.03.01 RELATIVI AL PROGETTO DI GESTIONE DEI PATRIMONI CULTURALI ATTRAVERSO L'INNOVAZIONE DIGITALE GESTITO DAL DISUM;</t>
  </si>
  <si>
    <t>° € 1.206,18 MINORI COSTI PER MAGGIORI COSTI SULLA VOCE CA.07.70.02.22 PER TRASFERIMENTI RELATIVI ALLA RINUNCIA AL COMPENSO PROF. QUINTO DEL DIP.AGRARIA  € 548,26 (D.R.N.877/2016) E PROF.SSA MADDALENA € 657,92 DEL DIP. ECONOMIA (D.R.N.878/2016)</t>
  </si>
  <si>
    <t>° € 160,00 MAGGIORI COSTI PER MINORI COSTI SULLA VOCE CA.04.43.08.01;
° € 1.560,00 MAGGIORI COSTI PER MAGGIORI RICAVI SULLA VOCE CA.08.80.02.06</t>
  </si>
  <si>
    <t xml:space="preserve">
° € 800,00 MAGGIORI COSTI PER MINORI COSTI SULLA VOCE CA.07.70.02.13 RELATIVI  AL VERSAMENTO DEL CONTRIBUTO LIBERALE BLE CONSULTING SSD MED/16 P (ERRONEA VAR. 4/2016 AMMINISTRAZIONE CENTRALE)
° € 255,33 MAGGIORI COSTI PER MAGGIORI RICAVI SULLA VOCE CA. 05.50.05.08 RELATIVI AL CONTRIBUTO PER L' ATTIVITA' DI RICERCA - DIPARTIMENTO DI GIURISPRUDENZA;
° € 5.000,00 MAGGIORI COSTI PER MAGGIORI RICAVI SULLA VOCE CA.05.50.05.08 RELATIVI AL CONTRIBUTO LIBERALE VERSATO DA BOEHRINGER INGELHIM ITALIA PER ATTIVITA' DI RICERCA SSD MED/10 (MALATTIE APPARATO RESPIRATORIO) - PROF.SSA FOSCHINO MEDCHIR; 
° € 34.900,00 MINORI COSTI PER MINORI RICAVI CA.05.50.05.08 PER ERRATA VARIAZIONE AMMINISTRAZIONE CENTRALE N. 3/2016 (CONTRIBUTI DI RICERCA MEDCHIR) </t>
  </si>
  <si>
    <t xml:space="preserve">° € 270,03 MAGGIORI COSTI PER MAGGIORI RICAVI SULLA VOCE CA.05.50.05.07 PER FINANZIAMENTO VERSATO DALL'UNIVERSITA' DI SIENA DELLA I ANNUALITà DI N.3 BORSE DOTTORATO DI RICERCA IN SCIENZE GIURIDICHE  XXXII CICLO;
° € 16.613,02 MAGGIORI COSTI PER MAGGIORI RICAVI SULLA VOCE CA.05.50.05.08 RELATIVI AL FINANZIAMENTO DELLA RAYTEC VISION SPA DELLA I ANNUALITA' DI UNA BORSA DI DOTTORATO DI RICERCA IN GESTIONE DELL'INNOVAZIONE NEI SISTEMI AGRO-ALIMENTARI DELLA REGIONE MEDITERRANEA XXXII CICLO;
° € 121.929,00 MAGGIORI COSTI PER MAGGIORI RICAVI SULLA VOCE CA.05.50.02.01 RELATIVI ALLA MAGGIORE ASSEGNAZIONE 2016 DEL MIUR PER DOTTORATI E POST LAUREA;
° € 17.886,85 MINORI COSTI PER MINORI RICAVI SULLA VOCE CA.05.50.05.08 PER RINUNCIA DELLA DOTT.SSA PANZA ALLA BORSA DI DOTTORATO FINANZIATA DALLA CASA SOLLIEVO DELLA SOFFERENZA;  </t>
  </si>
  <si>
    <t xml:space="preserve">° € 23.000,00 MAGGIORI COSTI PER MAGGIORI RICAVI SULLA VOCE CA.05.50.05.08 RELATIVI AL CONTRIBUTO VERSATO DA ALLERGEN SPA PER IL FINANZIAMENTO DELLA BORSA DI STUDIO ANNUALE SSD MED/30 MALATTIE APPARATO VISIVO DIP.MEDCHIR;
° € 72.550,00 MAGGIORI COSTI PER MAGGIORI RICAVI SULLA VOCE CA.08.80.02.04 RELATIVI AI TRASFERIMENTI DAI DIPARTIMENTI PER BORSE DI RICERCA;
° € 13.000,00 MAGGIORI COSTI PER MAGGIORI RICAVI SULLA VOCE CA.05.50.05.08 RELATIVI AL CONTRIBUTO  VERSATO DALL'AIL PER FINANZIARE UNA BORSA DI STUDIO DI ALTA FORMAZIONE MEDCHIR - PROF. LISO;
° € 1.614,00 MINORI COSTI PER MAGGIORI COSTI SULLA VOCE CA.07.70.02.22 PER RESTITUZIONE AL DIP. MEDCHIR DELLA Q.PARTE COMPETENZA 2016 DELLA BORSA DI STUDIO DELLA DOTT.SSA VALERIA LI BERGOLIS A SEGUITO DI RINUNCIA; </t>
  </si>
  <si>
    <t xml:space="preserve">
° € 270,03 MAGGIORI RICAVI PER FINANZIAMENTO VERSATO DALL'UNIVERSITA' DI SIENA DELLA II ANNUALITà DI N.3 BORSE DOTTORATO DI RICERCA IN SCIENZE GIURIDICHE  XXXII CICLO, DA IMPUTARE SULLA VOCE CA.04.46.05.04;
° € 1.355,25 MINORI RICAVI PER MAGGIORI RICAVI SULLA VOCE CA.05.50.06.01 RELATIVI AL CONTRIBUTO VERSATO DALL'INSTITUT NACIONAL D'EDUCACIO'  FISICA DE CATALUNYA PER IL PROGETTO TASEM PER ERRATA VARIAZIONE AMMINISTRAZIONE CENTRALE N. 4/2016; </t>
  </si>
  <si>
    <t xml:space="preserve">° € 35.365,50 MAGGIORI RICAVI RELATIVI AL CONTRIBUTO VERSATO DALLA REGIONE PUGLIA PER PROGETTO RUTES DI CUI AL BANDO SUPPORTO ALLA CRESCITA E SVILUPPO DI PMI SPECIALIZZATE NELL'OFFERTA DI CONTENUTI E SERVIZI DIGITALI APULIAN ICT LIVING LABS SMART PUGLIA 2020 - DIP. ECONOMIA - DA IMPUTARE SULLA VOCE CA.07.70.02.19;
° € 38.643,35 MAGGIORI RICAVI RELATIVI AL SALDO VERSATO DALLA REGIONE PUGLIA PER IL PROGETTO DI RICERCA GEOPOINTER RESP. PROF.CONTO' DIP. ECONOMIA DA IMPUTARE SULLA VOCE CA.07.70.02.19;
° € 65.793,96 MAGGIORI RICAVI RELATIVI AL CONTRIBUTO VERSATO DALLA REGIONE PUGLIA PER IL PROGETTO LIVE CARDIO DI CUI AL  BANDO SUPPORTO ALLA CRESCITA E SVILUPPO DI PMI SPECIALIZZATE NELL'OFFERTA DI CONTENUTI E SERVIZI DIGITALI APULIAN ICT LIVING LABS SMART PUGLIA 2020 -RESP. PROF. CONTO' DIP. ECONOMIA - DA IMPUTARE SULLA VOCE CA.07.70.02.19;
° € 1.120,00 MAGGIORI RICAVI RELATIVI AL CONTRIBUTO VERSATO DALL'UNIMED PER LA BORSA DI MOBILITà DEL PROF. ANTONIO STASI - DA IMPUTARE SULLA VOCE CA.06.60.03.01;
° € 1.355,25 MAGGIORI RICAVI PER MINORI RICAVI SULLA VOCE CA.05.50.05.07 RELATIVI AL CONTRIBUTO VERSATO DALL'INSTITUT NACIONAL D'EDUCACIO'  FISICA DE CATALUNYA PER IL PROGETTO TASEM PER ERRATA VARIAZIONE AMMINISTRAZIONE CENTRALE N. 4/2016; </t>
  </si>
  <si>
    <t>° € 60.120,00 MAGGIORI COSTI PER MAGGIORI RICAVI SULLA VOCE CA.08.80.02.22 PER IL PAGAMENTO DEI COMPENSI AL P.T.A. PER ATTIVITA' SVOLTE NELL'AMBITO DEL PROGETTO U-GOV CONTABILITA';
° € 600,00 TRASFERIMENTO DEL DIP. MEDCHIR SULLA VOCE CA.08.80.02.22 PER PAGAMENTO INCARICO DI COLLABORAZIONE INTERNA ALLA DOTT.SSA FRANCESCA MARIA TURSI (COLL. ESPERTO LINGUISTICO) PER REVISIONE DI N.10 LAVORI SCIENTIFICI PER IL S.S.D. MED/10</t>
  </si>
  <si>
    <t xml:space="preserve">° € 23.000,00 MAGGIORI RICAVI RELATIVI AL CONTRIBUTO VERSATO DA ALLERGEN SPA PER IL FINANZIAMENTO DELLA BORSA DI STUDIO ANNUALE SSD MED/30 MALATTIE APPARATO VISIVO DIP.MEDCHIR DA IMPUTARE SULLA VOCE CA.04.46.05.05;
° € 255,33 MAGGIORI RICAVI RELATIVI AL CONTRIBUTO PER ATTIVITA' DI RICERCA, VERSA IL PROF. TROIANO PER IL DIPARTIMENTO DI GIURISPRUDENZA - DA IMPUTARE SULLA VOCE CA.07.70.02.21;
° € 932,09 MAGGIORI RICAVI RELATIVI AL CONTRIBUTO VERSATO DA CASA SOLLIEVO DELLA SOFFERENZA PER LA RETRIBUZIONE DEL PROF. GUGLIELMI - DA IMPUTARE SULLA VOCE CA.04.43.01.01;
° € 17.886,85 MINORI RICAVI PER MINORI COSTI SULLA VOCE CA.04.46.05.04 PER RINUNCIA DELLA DOTT.SSA PANZA ALLA BORSA DI DOTTORATO FINANZIATA DALLA CASA SOLLIEVO DELLA SOFFERENZA; 
° € 18.627,07 MINORI RICAVI PER MAGGIORI RICAVI SULLA VOCE CA.05.50.03.01 RELATIVI AL SALDO PROGETTO GR 08 BABILONI OASI VERSATO DALL'IRCCS ASSOCIAZIONE OASI MARIA SS ONLUS PER ERRATA VARIZIONE AMMINISTRAZIONE CENTRALE N.3/2016;
</t>
  </si>
  <si>
    <t>° € 495.614,25 MINORI COSTI PER MAGGIORI COSTI SULLA VOCE CA.06.60.03.01 - RATIFICA DEL D.R. N.1512/2016
° € 8,05 MINORI COSTI PER CHIUSURA PROGETTO MANUTENZIONE__STRAORD_CLA
° € 0,02 MINORI COSTI PER CHIUSURA PROGETTO MANUTENZIONE STRAORDINARIA SCIENZE MOTORIE 2016</t>
  </si>
  <si>
    <t>CA.05.50.02.04</t>
  </si>
  <si>
    <t>Assegnazione per attività sportive</t>
  </si>
  <si>
    <t>MINORI RICAVI PER MINORE ASSEGNAZIONE MIUR PER ATTIVITà SPORTIVE E MINORI COSTI SULLA VOCE CA.06.60.03.01</t>
  </si>
  <si>
    <t>CA.08.80.02.20</t>
  </si>
  <si>
    <t>Proventi interni per trasferimento per progetti di ricerca finanzaiti da Regione</t>
  </si>
  <si>
    <t>CA.04.46.03.04</t>
  </si>
  <si>
    <t>Perdite su crediti</t>
  </si>
  <si>
    <t>MAGGIORI COSTI PER MAGGIORI RICAVI SULLA VOCE CA.08.80.02.20</t>
  </si>
  <si>
    <t>MAGGIORI RICAVI DA IMPUTARE SULLA VOCE CA.11.110.01.01 PER €  10.329,18 E SULLA VOCE CA.04.46.03.04 5.618,53</t>
  </si>
  <si>
    <t>° € 211,20 MAGGIORI RICAVI RELATIVI AL SALDO VERSATO DAL MINISTERO DELLE POLITICHE AGRICOLE E FORESTALI PER IL PROGETTO ASPARAGO RESP. PROF. FRISULLO DIP. SCIENZE AGRARIE  - DA IMPUTARE SULLA VOCE CA.07.70.02.18;
° € 18.627,07 MAGGIORI RICAVI PER MINORI RICAVI SULLA VOCE CA.05.50.03.08 RELATIVI AL SALDO PROGETTO GR 08 BABILONI OASI VERSATO DALL'IRCCS ASSOCIAZIONE OASI MARIA SS ONLUS PER ERRATA VARIZIONE AMMINISTRAZIONE CENTRALE N.3/2016;</t>
  </si>
  <si>
    <t>Oneri interni per trasferimento per progetti di ricerca finanziati da altri Ministeri</t>
  </si>
  <si>
    <t>° € 3.517,00 MAGGIORI RICAVI PER MAGGIORI COSTI RELATIVI AL SALDO DEL PROGETTO FIRB RBFR087UEH_003 - RESP. PROF.SSA BERARDI - DIP. STUDI UMANISTICI DA IMPUTARE SULLA VOCE CA.07.70.02.17</t>
  </si>
  <si>
    <t>DIPARTIMENTO DI MEDICINA CLINICA E SPERIMENTALE</t>
  </si>
  <si>
    <t>PROPOSTA DI VARIAZIONE N. 8 AL BUDGET DI PREVISIONE 2016</t>
  </si>
  <si>
    <t>CONSIGLIO DI DIPARTIMENTO DEL 21.11.2016</t>
  </si>
  <si>
    <t>CO.AN.</t>
  </si>
  <si>
    <t>CA.08.80.02.24</t>
  </si>
  <si>
    <t>Proventi interni per trasferimento tasse di specializzazione</t>
  </si>
  <si>
    <t xml:space="preserve">MAGGIORI RICAVI PER ASSEGNAZIONE TASSE SCUOLE DI SPECIALIZZAZIONE UNIBA DA IMPUTARE A COSTI SULLA VOCE CO.AN. 06.60.03.01 </t>
  </si>
  <si>
    <t>ANATOMIA PATOLOGICA 4603,06 CHIRURGIA PLASTICA 7213,93-PSICHIATRIA 3695,16-ORTOPEDIA 8267,71-MALATTIE INFETT.4854,82-MEDICINA LEGALE 7860,91</t>
  </si>
  <si>
    <t>Costi per progetti</t>
  </si>
  <si>
    <t>MAGGIORI COSTI PER MAGGIORI RICAVI SULLA VOCE CO.AN. 08.80.02.24</t>
  </si>
  <si>
    <t>MAGGIORI RICAVI PER PER TRASFERIMENTO INCENTIVO MINISTERIALE UNA TANTUM PROF. CASSANO - DR. 854/2016    SULLA VOCE CO.AN. 06.60.03.01</t>
  </si>
  <si>
    <t>MAGGIORI COSTI PER MAGGIORI RICAVI SULLA VOCE CO.AN. 08.80.02.22</t>
  </si>
  <si>
    <t>Proventi interni per trasferimento contributi diversi</t>
  </si>
  <si>
    <t>MAGGIORI RICAVI PER PER TRASFERIMENTO QUOTA ANTONUCCI DAL DIPARTIMENTO DI ECONOMIA    SULLA VOCE CO.AN. 06.60.03.01</t>
  </si>
  <si>
    <t>CA.08.80.02.14</t>
  </si>
  <si>
    <t>Proventi interni per trasferimento per progetti di ricerca finanzaiti da enti pubblici</t>
  </si>
  <si>
    <t>MAGGIORI RICAVI PER TRASFERIMENTO CONTRIBUTO FINANZIARIO EX ART. 6 PROTOCOLLO INTESA REGIONE PUGLIA/UNIFG PER CORSI LAUREA PROF. SANITARIE AA 2015/2016   SULLA VOCE CO.AN. 06.60.03.01</t>
  </si>
  <si>
    <t>TRASFERITE € 27000 DI CUI € 10000 OLTRE LA PREVISIONE</t>
  </si>
  <si>
    <t>MAGGIORI COSTI PER MAGGIORI RICAVI SULLA VOCE CO.AN. 08.80.02.14</t>
  </si>
  <si>
    <t>CA.08.80.02.13</t>
  </si>
  <si>
    <t>Proventi interni per trasferimento per progetti di ricerca finanzaiti da enti privati</t>
  </si>
  <si>
    <t>MAGGIORI RICAVI PER TRASFERIMENTO CONTRIBUTI LIBERALI PER LA CATTEDRA DI MALATTIE ODONTOSTOMATOLOGICHE PROF LO MUZIO (€ 5000)    SULLA VOCE CO.AN. 06.60.03.01</t>
  </si>
  <si>
    <t>MAGGIORI COSTI PER MAGGIORI RICAVI SULLA VOCE CO.AN. 08.80.02.13</t>
  </si>
  <si>
    <t>RIEPILOGO VARIAZIONE N. 8/2016</t>
  </si>
  <si>
    <t>PROPOSTA DI VARIAZIONE N. 9 AL BUDGET DI PREVISIONE 2016</t>
  </si>
  <si>
    <t>CONSIGLIO DI DIPARTIMENTO DEL 21.12.2016</t>
  </si>
  <si>
    <t xml:space="preserve">MAGGIORI RICAVI PER PAGAMENTO DALLA FONDAZIONE FILIPPO TURATI DELLA  FATTURA C/TERZI DEL DIPARTIMENTO DA IMPUTARE A COSTI SULLA VOCE CO.AN. 06.60.03.01 </t>
  </si>
  <si>
    <t>MAGGIORI COSTI PER MAGGIORI RICAVI SULLA VOCE CO.AN. 05.51.01.03</t>
  </si>
  <si>
    <t>MAGGIORI RICAVI PER MAGGIORI ENTRATE DALLE TASSE SU MASTER DA IMPUTARE A COSTI SULLA VOCE COAN 06.60.03.01</t>
  </si>
  <si>
    <t>MAGGIORI COSTI PER MAGGIORI RICAVI SULLA VOCE COAN 08.80.02.26</t>
  </si>
  <si>
    <t xml:space="preserve">MAGGIORI RICAVI PER MAGGIORI INCASSI SULLA CLINICA ODONTOIATRIA  SULLA VOCE CO.AN. 06.60.03.01 </t>
  </si>
  <si>
    <t>MAGGIORI COSTI PER MAGGIORI RICAVI SULLA VOCE CO.AN. 05.51.02.01</t>
  </si>
  <si>
    <t>CA.05.51.05.01</t>
  </si>
  <si>
    <t>PRESTAZIONI A PAGAMENTO TARIFFARIO</t>
  </si>
  <si>
    <t>VARIAZIONE N. 5 AL BUDGET 2016 AMMINISTRAZIONE CENTRALE</t>
  </si>
  <si>
    <t xml:space="preserve">
° € 800,00 MINORI COSTI PER MAGGIORI COSTI SULLA VOCE CA.07.70.02.21;
° € 250,00 MAGGIORI COSTI PER MAGGIORI RICAVI SULLA VOCE CA.05.50.05.08 RELATIVI AL CONTRIBUTO VERSATO DALLA BANCA POPOLARE PUGLIESE PER IL CONVEGNO "PIRANDELLO CARO MAESTRO" DA TRASFERIRE AL DISUM;
° € 51.672,22 MAGGIORI COSTI PER MINORI SULLA VOCE CA.04.43.08.04 RELATIVI ALLA CONVENZIONE RIMODULATA CON INNOVAGRITECH CHE FINANZIERA' UN PROGETTO E NON IL POSTO DA RICERCATORE (DOTT. LASALA) - DA TRASFERIRE AL DIP.ECONOMIA;
€ 18.627,07 MINORI COSTI PER MAGGIORI COSTI  SULLA VOCE CA.07.70.02.13 RELATIVI AL PROGETTO GR 08 BABILONI OASI DEL DIPARTIMENTO MEDCLIN PER ERRATA VARIZIONE AMMINISTRAZIONE CENTRALE N.3/2016;
</t>
  </si>
  <si>
    <t>CA.05.50.10.01</t>
  </si>
  <si>
    <t xml:space="preserve">° € 2.517,20 MAGGIORI RICAVI RELATIVI ALLE RESTITUZIONI SU BORSE CORRISPOSTE AGLI STUDENTI ERASMUS DA IMPUTARE SULLA VOCE CA.06.60.03.01 ;
° € 15.553,51 MAGGIORI RICAVI RELATIVI ALLA NOTA CREDITO SU PROGETTO GLUTEN DA IMPUTARE SULLA VOCE CA.06.60.03.01 </t>
  </si>
  <si>
    <t>° € 23,73 MINORI COSTI PER CHIUSURA PROGETTO TASSE SPEC LEGALI 2014;
° € 0,54 MINORI COSTI PER CHIUSURA PROGETTO L. 390/91_CORSI_FORMAZIONE_STUD_13/14;
°  € 20.261,39 MINORI COSTI PER CHIUSURA PROGETTO MANUTENZIONE_IMMOBILI_ALTRE_SEDI;
° € 7,32 MINORI COSTI PER CHIUSURA PROGETTO FIXO 2011;
° € 1.785,00  MINORI COSTI PER CHIUSURA PROGETTO CICLI ATTIVI 2014;
° € 10,40 MINORI COSTI PER CHIUSURA PROGETTO TASSE CLA 2015;
° € 14,00 MINORI COSTI PER CHIUSURA PROGETTO COFIN ATENEO ERASMUS - DA IMPUTARE SULLA VOCE CA.11.110.01.01;
° € 54,83 MINORI COSTI PER CHIUSURA PROGETTO ADRIAS - DA IMPUTARE SULLA VOCE CA.11.110.01.01;
° € 8.677,40 MAINORI COSTI PER CHIUSURA PROGETTO MANUTENZIONE ORDINARIA IMPIANTI E ATTREZZATURE 2014;
° € 18,83 MINORI COSTI PER CHIUSURA PROGETTO FONDO SOSTEGNO GIOVANI 2014
° € 312,26 MINORI COSTI PER CHIUSURA PROGETTO MIUR_PLACEMENT_2013 DA IMPUTARE SULLA VOCE CA.11.110.01.01;
° € 2.517,20 MAGGIORI COSTI PER MAGGIORI RICAVI SULLA VOCE CA.05.50.10.01  RELATIVI ALLE RESTITUZIONI SU BORSE CORRISPOSTE AGLI STUDENTI ERASMUS;
° € 15.553,51 MAGGIORI COSTI PER MAGGIORI RICAVI RELATIVI SULLA VOCE CA.05.50.10.01 ALLA NOTA CREDITO SU PROGETTO GLUTEN.</t>
  </si>
  <si>
    <t>° € 22.357,89 MAGGIORI COSTI PER MAGGIORI RICAVI SULLA VOCE CA.05.50.04.05 RELATIVI ALL' IVA RICONOSCIUTA DALLA REGIONE PUGLIA (DETERMINAZIONE AUTORITA' DI GESTIONE PSR2007-2013, N. 361 DEL 17/11/2016 14.998,08 PIF MIFABIUS-3.878,71 COLLINE JONICHE SANTILLO-1.715,12 POMINNOVAGERMINARA-1.765,98 PIF CAMPESE MARINO) DIP. AGRARIA;
° € 14.870,54 MAGGIORI COSTI PER MAGGIORI RICAVI SULLA VOCE CA.05.50.04.05 RELATIVI ALL' IVA RICONOSCIUTA DALLA REGIONE PUGLIA (DETERMINAZIONE AUTORITA' DI GESTIONE PSR2007-2013, N. 361 DEL 17/11/2016 PIF CEREALQUALITY) DIP. ECONOMIA;
° € 45.000,00 MAGGIORI COSTI PER MAGGIORI RICAVI SULLA VOCE CA.05.50.04.05 RELATIVI ALLA I TRANCHE VERSATA DALLA REGIONE PUGLIA PER LO SVOLGIMENTO DI ANALISI MIRATE PER IDENTIFICARE LA XYLELLA FASTIDIOSA CON METODO ELISA - RESP. PROF.SSA CARLUCCI DIP. AGRARIA;
° € 7.963,73 MAGGIORI COSTI PER MAGGIORI RICAVI SULLA VOCE CA.05.50.04.05 RELATIVI AL CONTRIBUTO DI AGRICOLA NUOVA GENERAZIONE PER IL PROGETTO PIF "VALORIZZAZIONE DELLA TIPICITA' DEGLI OLI EXTRAVERGINE..." - VAL.TIP.OLI - RESP.PROF. FRISULLO - DIP. SC. AGR.;
° € 136.059,90 MAGGIORI COSTI PER MAGGIORI RICAVI SULLA VOCE CA.05.50.04.05 RELATIVI AL SALDO DEL CONTRIBUTO VERSATO DAL CASEIFICIO BOLOGNINO PER IL PROGETTO PIF LATTIERO CASEAREO MURGIA BARESE - RESP. PROF.SSA CAROPRESE - DIP.AGRARIA;
° € 2.000,57 MINORI COSTI PER MINORI RICAVI SULLA VOCEC CA. 05.50.04.05 RELATIVI AI PROGETTI DEL CSRA
° € 47.632,36 MINORI COSTI PER MINORI RICAVI  SULLA VOCEC CA. 05.50.04.05 PER ERRATA VARIAZIONE AMMINISTRAZIONE CENTRALE 3/2016 - PROGETTO AGRARIE
° € 2.997,42 MINORI COSTI PER MAGGIORI COSTI CA.07.70.02.14 VERSATE DA UNIONCAMERE PER IL CONGRESSO SIPAOC - DIP. AGRARIA;</t>
  </si>
  <si>
    <t>CA.07.70.02.14</t>
  </si>
  <si>
    <t>Proventi interni per trasferimento per progetti di ricerca finanziati da Enti pubblici</t>
  </si>
  <si>
    <t>MAGGIORI COSTI PER MINORI COSTI CA.07.70.02.20 VERSATE DA UNIONCAMERE PER IL CONGRESSO SIPAOC - DIP. AGRARIA - RETTIFICA VAR.3/2016 AMMINISTRAZIONE CENTRALE</t>
  </si>
  <si>
    <t>° € 18.998,00 MINORI RICAVI RELATIVI ALLA MINORE ASSEGNAZIONE DAL MIUR PER L'ANNO 2016 DEL FONDO SOSTEGNO GIOVANI DM 976/2014 E MINORI COSTI SULLA VOCE CA.06.60.03.01;
° € 163.834,00 MAGGIORI RICAVI RELATIVI ALLA MAGGIORE ASSEGNAZIONE DAL MIUR PER L'ANNO 2016 DELLA MOBILITà INTERNAZIONALE DEGLI STUDENTI DM 976/2014 - DA IMPUTARE SULLA VOCE CA.06.60.03.01;
° € 6.601,00 MAGGIORI RICAVI RELATIVI ALL'FFO 2016 ART.10 lettera g) INPS "integrazione dell'indennità corrisposta dall'INPS, ai sensi dell'articolo 5, del decreto Ministero del lavoro e della previdenza sociale 12 luglio 2007, nel periodo di astensione obbligatoria per maternità degli assegnisti di ricerca" DA IMPUTARE SULLA VOCE CA.04.43.08.03 - ASSEGNI DI RICERCA;
° € 168,00 MAGGIORI RICAVI RELATIVI ALL'FFO 2015 RELATIVI ALLE VISITE FISCALI - DA IMPUTARE SULLA VOCE CA.11.110.01.01;
° € 121.929,00 MAGGIORI RICAVI RELATIVI ALLA MAGGIORE ASSEGNAZIONE 2016 DEL MIUR PER DOTTORATI E POST LAUREA DA IMPUTARE SULLA VOCE CA.04.46.05.04;
° € 241.872,00 MAGGIORI RICAVI RELATIVI ALLA MAGGIORE ASSEGNAZIONE MIUR FFO 2016 - INTERVENTO PEREQUATIVO "QUOTA ACCELERAZIONE" - DA IMPUTARE SULLA VOCE CA.CA.11.110.01.01.</t>
  </si>
  <si>
    <t>CA.01.11.03.03</t>
  </si>
  <si>
    <t>Macchine d'ufficio</t>
  </si>
  <si>
    <t>° € 60.120,00 MAGGIORI RICAVI PER MAGGIORI COSTI SULLA VOCE CA.04.43.05.01 PER IL PAGAMENTO DEI COMPENSI AL P.T.A. PER ATTIVITA' SVOLTE NELL'AMBITO DEL PROGETTO U-GOV CONTABILITA';
° € 2.368,96 MAGGIORI RICAVI RELATIVI AL RECUPERO DAL PROGETTO FIXO 2012 DELLA QUOTA DEL FONDO COMUNE - DA IMPUTARE SULLA VOCE CA.04.43.15.01;
° € 600,00 TRASFERIMENTO PER PAGAMENTO INCARICO DI COLLABORAZIONE INTERNA ALLA DOTT.SSA FRANCESCA MARIA TURSI (COLL. ESPERTO LINGUISTICO) PER REVISIONE DI N.10 LAVORI SCIENTIFICI PER IL S.S.D. MED/10 DA IMPUTARE SULLA VOCE CA.04.43.05.01;
° € 4.000,00 MAGGIORI RICAVI RELATIVI AL RECUPERO DAL PROGETTO TFA 2014 DELLA QUOTA DA IMPUTARE SUL FONDO COMUNE EP (PAGAMENTI COMPENSI VASCO E FORMATO);
° € 1.574,70 MAGGIORI RICAVI PER TRASFERIMENTO DEL DIP. MEDCHIR RELATIVO ALL'ACQUISTO N. 2 NOTEBOOK COMPLETI DI ESPANSIONE RAM PER I PROFF. RI CAMPANOZZI E LANDRISCINA - DA IMPUTARE SULLA VOCE. CA.01.11.03.03</t>
  </si>
  <si>
    <t>CA.10.100.01.01</t>
  </si>
  <si>
    <t>° € 7.530,00 MINORI COSTI PER MAGGIORI COSTI SULLA VOCE CA.04.41.10.07 PER CO.CO.CO. DOTT. DE GIROLAMO (DIP.MEDCLIN);
° € 1.206,18 MAGGIORI COSTI PER MINORI COSTI SULLA VOCE CA.04.43.18.05 PER TRASFERIMENTI RELATIVI ALLA RINUNCIA AL COMPENSO DEL PROF. QUINTO DEL DIP.AGRARIA  € 548,26 (D.R.N.877/2016) E DELLA PROF.SSA MADDALENA DEL DIP. ECONOMIA € 657,92 (D.R.N.878/2016);
° € 4.418,60 MAGGIORI COSTI PER MINORI COSTI SULLA VOCE CA.04.43.08.03 PER TRASFERIMENTO AL DIP. MEDCHIR DELLA QUOTA RESIDUA DELL'ASSEGNO DI RICERCA DELLA DOTT.SSA POLLIDORO PER RINUNCIA;
° € 1.614,00 MAGGIORI COSTI PER MINORI COSTI SULLA VOCE CA.04.46.05.05 PER RESTITUZIONE AL DIP. MEDCHIR DELLA Q.PARTE COMPETENZA 2016 DELLA BORSA DI STUDIO DELLA DOTT.SSA VALERIA LI BERGOLIS A SEGUITO DI RINUNCIA;
° € 11.590,00 MAGGIORI COSTI PER MAGGIORI RICAVI SULLA VOCA CA.10.100.01.01 DERIVANTI DALLA RETTIFICA PARZIALE DELLA ANTICIPATA DI RIPORTO N. 3076/2016 CA.04.41.09.03 RELATIVA ALL'ECONOMIA SU GARA AFFIDATA ALLA INNOVAGRITECH PER SERVIZIO INTEGRATO DI DURATA BIENNALE PER TRASFERIMENTO TECNOLOGICO INNOVAZIONI PROGETTI INTEGRATI DI FILIERA PSR 2007-2013 - PROF. FRANCESCO CONTO' DA TRASFERIRE AL DIP. ECONOMIA;</t>
  </si>
  <si>
    <t>MAGGIORI RICAVI DERIVANTI DALLA RETTIFICA PARZIALE DELLA ANTICIPATA DI RIPORTO N. 3076/2016 CA.04.41.09.03 RELATIVA ALL'ECONOMIA SU GARA AFFIDATA ALLA INNOVAGRITECH PER SERVIZIO INTEGRATO DI DURATA BIENNALE PER TRASFERIMENTO TECNOLOGICO INNOVAZIONI PROGETTI INTEGRATI DI FILIERA PSR 2007-2013 - PROF. FRANCESCO CONTO'  - DA IMPUTARE SULLA VOCE CA.07.70.02.22 DIP. ECONOMIA</t>
  </si>
  <si>
    <t>MAGGIORI COSTI PER MINORI COSTI SULLA VOCE CA.04.43.08.04 PERDITA SU CREDITI DEL CREDITO VERSO TEAM DELTA PROIECT SRL PER CONVENZIONE NON PIù FIRMATA</t>
  </si>
  <si>
    <t>CA.05.50.10.02</t>
  </si>
  <si>
    <t>Rimborso personale in comando presso altri enti</t>
  </si>
  <si>
    <t>MAGGIORI RICAVI DA IMPUTARE A BILANCIO</t>
  </si>
  <si>
    <t xml:space="preserve">° € 54,83 MAGGIORI COSTI PER CHIUSURA PROGETTO ADRIAS;
° € 0,02 MAGGIORI COSTI PER CHIUSURA PROGETTO MANUTENZIONE STRAORDINARIA SCIENZE MOTORIE 2016;
° € 8677,40 MAGGIORI COSTI PER CHIUSURA PROGETTO MANUTENZIONE ORDINARIA IMPIANTI E ATTREZZATURE 2014;
° € 18,83 MAGGIORI COSTI PER CHIUSURA PROGETTO FONDO SOSTEGNO GIOVANI 2014;
° € 524,37 MAGGIORI COSTI PER CHIUSURA PROGETTO ERASMUS_2014_PLUS_CONSORTIA;
° € 312,26 MAGGIORI COSTI PER CHIUSURA PROGETTO MIUR_PLACEMENT_2013;
° € 84.633,43 MAGGIORI COSTI PER MAGGIORI RICAVI SULLA VOCE CA.05.50.10.02 </t>
  </si>
  <si>
    <t>PERDITA SU CREDITI</t>
  </si>
  <si>
    <t>° € 46.036,36 MINORI COSTI PER MAGGIORI COSTI SULLA VOCE CA.07.70.02.13 RELATIVI ALLA CONVENZIONE RIMODULATA CON INNOVAGRITECH CHE FINANZIERA' UN PROGETTO E NON IL POSTO DA RICERCATORE( DOTT. LASALA) - DA TRASFERIRE AL DIP.ECONOMIA;
° € 25.129,15 MINORI COSTI RELATIVI ALLA PERDITA SU CREDITI DEL CREDITO VERSO TEAM DELTA PROIECT SRL PER CONVENZIONE NON PIù FIRMATA DA IMPUTARE CA.04.46.03.04;
° € 25.129,15 MINORI COSTI PER MAGGIORI COSTI SULLA VOCE CA.04.43.08.03 PER RIMODULAZIONE CONVENZIONE CON LA DITTA PFIZER CHE FINANZIA UN ASSEGNO DI RICERCA ANZICHè UN RICERCATORE A T.D.</t>
  </si>
  <si>
    <t>CA.05.50.11.01</t>
  </si>
  <si>
    <t>Affitti attivi</t>
  </si>
  <si>
    <t>° € 189.033,39 MINORI COSTI PER MAGGIORI COSTI SULLA VOCE CA.04.41.01.05 PER PAGAMENTO FATTURE AL CINECA PER SERVIZI RESI; 
° € 140.000,00 MINORI COSTI PER MAGGIORI COSTI SULLA VOCE CA.04.43.03.01 RATIFICA DEL D.R. N.1512/2016;
° € 29.000,00 MINORI COSTI PER MAGGIORI COSTI SULLA VOCE CA.04.46.08.01 PER IL RIMBORSO DELLE TASSE AGLI STUDENTI;
° € 241.872,00 MAGGIORI COSTI PER MAGGIORI RICAVI SULLA VOCE CA.05.50.02.01RELATIVI ALLA MAGGIORE ASSEGNAZIONE MIUR FFO 2016 - INTERVENTO PEREQUATIVO "QUOTA ACCELERAZIONE" 
° € 29.565,36 MAGGIORI COSTI DA MAGGIORI RICAVI SULLA VOCE CA. 08.80.02.22;
° € 42.940,08 MAGGIORI COSTI DA MAGGIORI RICAVI SULLA VOCE CA. 08.80.02.22;
° € 168,00 MAGGIORI COSTI PER MAGGIORI RICAVI SULLA VOCE CA.05.50.02.01 RELATIVI ALL'FFO 2015 "VISITE FISCALI";
° € 11.290,65 MAGGIORI COSTI PER MAGGIORI RICAVI SULLA VOCE CA.08.80.01.02 RELATIVI ALLA QUOTA DA IMPUTARE A BILANCIO SU CONVENZIONI C/TERZI;
° € 46.679,85 MAGGIORI COSTI PER MINORI COSTI PER CHIUSURA PROGETTO IRF;
° € 23.466,82 MAGGIORI COSTI PER MINORI COSTI PER CHIUSURA PROGETTO NILO;
° € 3.359,45 MAGGIORI COSTI PER CHIUSURA PROGETTO ILO 1 E 2;
° € 8.471,58 MAGGIORI COSTI PER CHIUSURA PROGETTO FOODSYS;
° € 23,73 MAGGIORI COSTI PER CHIUSURA PROGETTO TASSE SPEC LEGALI 2014;
° € 0,54 MAGGIORI COSTI PER CHIUSURA PROGETTO L. 390/91_CORSI_FORMAZIONE_STUD_13/14
° € 20.261,39 MAGGIORI COSTI PER CHIUSURA PROGETTO MANUTENZIONE_IMMOBILI_ALTRE_SEDI;
° € 7,32 MAGGIORI COSTI PER CHIUSURA PROGETTO FIXO 2011;
° € 1.785,00 MAGGIORI COSTI PER CHIUSURA PROGETTO CICLO ATTIVI;
° € 10,40 MAGGIORI COSTI PER CHIUSURA PROGETTO TASSE CLA 2015;
° € 8,05 MAGGIORI COSTI PER MINORI COSTI SULLA VOCE CA.06.60.02.01 PER CHIUSURA PROGETTO MANUTENZIONE__STRAORD_CLA;
° € 14,00 MAGGIORI COSTI PER CHIUSURA PROGETTO COFIN ATENEO ERASMUS;
° € 10.329,18 MAGGIORI COSTI PER MAGGIORI RICAVI SULLA VOCE CA.08.80.02.20;
° € 6.000,00 MAGGIORI COSTI PER CHIUSURA PROGETTO COFIN PLASS
° € 3465,42 MAGGIORI COSTI PER CHIUSURA PROGETTO;
° € 25.200,00 MAGGIORI COSTI PER MAGGIORI RICAVI SULLA VOCE CA.05.50.11.01</t>
  </si>
  <si>
    <t>CA.05.50.02.17</t>
  </si>
  <si>
    <t>ASSEGNAZIONI MIUR PER CONTRATTI DI FORMAZIONE SPECIALISTICA DELL'AREA MEDICA</t>
  </si>
  <si>
    <t>MAGGIORI RICAVI RELATIVI AI CONTRATTI DI FORMAZIONE SPECIALISTICA A.A. 2015/2016 - DA IMPUTARE SULLA VOCE COAN CA.04.46.05.03.01</t>
  </si>
  <si>
    <t>° € 176.000,00 MAGGIORI COSTI PER MAGGIORI RICAVI SULLA VOCE CA.05.50.05.09 RELATIVI AL VERSAMENTO DELLA REGIONE PUGLIA PER IL FINANZIAMENTO DEI CONTRATTI DI FORMAZIONE SPECIALISTICA AREA MEDICA;
° € 25.000,00 MINORI COSTI PER MAGGIORI COSTI SULLA VOCE CA.04.48.05.01 RELATIVI ALLA RESTITUZIONE ALLA REGIONE PUGLIA DELLA BORSA DI SPECIALIZZAZIONE (A.A. 13/14);
° €  15.891,95 MAGGIORI COSTI PER MAGGIORI RICAVI RELATIVI ALLA MAGGIORE ASSEGNAZIONE MIUR PER CONTRATTI DI FORMAZIONE SPECIALISTICA</t>
  </si>
  <si>
    <t>° € 52.280,07 MAGGIORI RICAVI PER MAGGIORI COSTI PER € 51.503,98 SULLA VOCE CA.04.43.02.02 E PER € 776,09 SULLA VOCE CA.04.43.05.02</t>
  </si>
  <si>
    <t>MAGGIORI RICAVI DA IMPUTARE PER € 13.917,00  SULLA VOCE CA.04.43.08.01 E PER € 1.560,00 SULLA VOCE CA.04.43.08.02</t>
  </si>
  <si>
    <t>° € 160,00 MINORI COSTI PER MAGGIORI COSTI SULLA VOCE CA.04.43.08.02;
° € 780,00 MAGGIORI COSTI PER MAGGIORI RICAVI SULLA VOCE CA.08.80.02.06</t>
  </si>
  <si>
    <t>° € 211,20 MAGGIORI COSTI PER MAGGIORI RICAVI SULLA VOCE CA.05.50.03.01 RELATIVI AL SALDO VERSATO DAL MINISTERO DELLE POLITICHE AGRICOLE E FORESTALI PER IL PROGETTO ASPARAGO RESP. PROF. FRISULLO DIP. SCIENZE AGRARIE;
€ 18.627,07 MAGGIORI COSTI PER MINORII COSTI  SULLA VOCE CA.07.70.02.13 RELATIVI AL PROGETTO GR 08 BABILONI OASI DEL DIPARTIMENTO MEDCLIN PER ERRATA VARIZIONE AMMINISTRAZIONE CENTRALE N.3/2016;</t>
  </si>
  <si>
    <t xml:space="preserve">
° € 46.926,24 MAGGIORI RICAVI RELATIVI AL FINANZIAMENTO DELLA FONDAZIONE CASSA DI RISPARMIO DI PUGLIA DI N. 2 ASSEGNI DI RICERCA (ANTICIPO SU FONDI ATENEO COME DA DELIBERA CDA DEL 19/04/2016 p.10) DA IMPUTARE SULLA VOCE CA.04.43.08.03;
° € 250,00 MAGGIORI RICAVI RELATIVI AL CONTRIBUTO VERSATO DALLA BANCA POPOLARE PUGLIESE PER IL CONVEGNO "PIRANDELLO CARO MAESTRO" DEL DISUM - DA IMPUTARE SULLA VOCE CA.07.70.02.13;
° € 803,09 MAGGIORI RICAVI RELATIVI AL VERSAMENTO DELL'ENAC PUGLIA- ENTE DI FORMAZIONE CANOSSIANO "C. FIGLIOLIA" - NOTA F.C.IVA N.20/AC DEL 24/11/2016 - DA IMPUTARE SULLA VOCE CA.06.60.03.01 - PROGETTO "ORIENTAMENTO E TUTORATO 2016"; 
° € 16.613,02 MAGGIORI RICAVI RELATIVI AL FINANZIAMENTO DELLA RAYTEC VISION SPA DELLA I ANNUALITA' DI UNA BORSA DI DOTTORATO DI RICERCA IN GESTIONE DELL'INNOVAZIONE NEI SISTEMI AGRO-ALIMENTARI DELLA REGIONE MEDITERRANEA XXXII CICLO - DA IMPUTARE SULLA VOCE CA.04.46.05.04;
° € 5.000,00 MAGGIORI RICAVI RELATIVI AL CONTRIBUTO LIBERALE VERSATO DA BOEHRINGER INGELHIM ITALIA PER ATTIVITA' DI RICERCA SSD MED/10 (MALATTIE APPARATO RESPIRATORIO) - PROF.SSA FOSCHINO - MEDCHIR - DA IMPUTARE SULLA VOCE CA.07.70.02.21;
° € 13.000,00 MAGGIORI RICAVI RELATIVI AL CONTRIBUTO  VERSATO DALL'AIL PER FINANZIARE UNA BORSA DI STUDIO DI ALTA FORMAZIONE - MEDCHIR - PROF. LISO - DA IMPUTARE SULLA VOCE COAN 04.46.05.05;
° € 34.900,00 MINORI RICAVI PER MINORI COSTI CA.07.70.02.21 PER ERRATA VARIAZIONE AMMINISTRAZIONE CENTRALE N. 3/2016 (CONTRIBUTI DI RICERCA MEDCHIR);
° € 35.323,26 MAGGIORI RICAVI RELATIVI ALLA CONVENZIONE STIPULATA CON FONDAZIONE CASSA DI RISPARMIO DI PUGLIA PER ASSEGNO DI RICERCA DOTT. TRIMIGNO - DA IMPUTARE SULLA VOCE CA.04.43.08.03</t>
  </si>
  <si>
    <t xml:space="preserve">° € 1.306,46 MAGGIORI RICAVI PER MAGGIORI COSTI SULLA VOCE CA.04.41.07.01 PER PAGAMENTO POLIZZA ASSICURATIVA RCA PER I MEZZI DEL DIPARTIMENTO DI SCIENZE AGRARIE;
° € 3.000,00 MINORI RICAVI PER MINORI COSTI SULLA VOCE CA.04.43.02.01 RELATIVI AL TRASFERIMENTO DEL DIP. MEDCLIN DEL COMPENSO DI COORDINATORE MASTER EMOSTASI E TROMBOSI A. A. 2012/2013 DEL PROF. MARGAGLIONE ANNULLATO PERCHè DA UTILIZZARE PER ATTIVITA' DI RICERCA;
° € 63.130,72 MAGGIORI RICAVI RELATIVI AL RECUPERO DAL "PROGETTO TFA SOSTEGNO" DELLA QUOTA 18% ATENEO+ FONDO EX ART. 90 CCNL - DA IMPUTARE SULLA VOCE CA.04.43.15.01 PER € 33.565,36 E A BILANCIO PER € 29.565,36;
° € 89,880,16 MAGGIORI RICAVI RELATIVI AL RECUPERO DELLA QUOTA 18% ATENEO+ FONDO EX ART. 90 CCNL PROGETTO TFA - DA IMPUTARE SULLA VOCE CA.04.43.15.01 PER € 46.940,08 E A BILANCIO PER € 42.940,08;
° € 12.911,20 MAGGIORI RICAVI RELATIVI AL RECUPERO DAL PROGETTO STAR DELLE QUOTE PAGATE ERRONEAMENTE SULLA VOCE DEI CONTRATTI A TEMPO DETERMINATO - DA IMPUTARE SULLA VOCE CA. 04.43.09.01;
° € 263,51 MAGGIORI RICAVI RELATIVI AL RECUPERO DAL PROGETTO PAS DELLA QUOTA RESIDUA DEL FONDO COMUNE - DA IMPUTARE SULLA VOCE CA.04.43.15.01;
° € 2.210,81 MAGGIORI RICAVI RELATIVI AL RECUPERO SUL PROGETTO FIXO 2013 DELLA QUOTA DI € 376,88 DA IMPUTARE AL FONDO EP E DI EURO 1833,93 E AL FONDO B,C,D - DA IMPUTARE SULLA VOCE CA.04.43.15.01;
</t>
  </si>
  <si>
    <t xml:space="preserve">° € 46.926,24 MAGGIORI COSTI PER MAGGIORI RICAVI SULLA VOCE CA.05.50.05.08 RELATIVI AL FINANZIAMENTO DELLA FONDAZIONE CASSA DI RISPARMIO DI PUGLIA DI N. 2 ASSEGNI DI RICERCA DIP. AGRARIA E SCIENZE UMANE;
° € 49.463,12 MAGGIORI COSTI PER MAGGIORI RICAVI SULLA VOCE CA.08.80.02.03 PER TRASFERIMENTI DEI DIPARTIMENTI PER ASSEGNI DI RICERCA;
° € 6.601,00 MAGGIORI COSTI PER MAGGIORI RICAVI SULLA VOCE CA.05.50.02.01 RELATIVI ALL'FFO 2016 ART.10 lettera g) INPS "integrazione dell'indennità corrisposta dall'INPS, ai sensi dell'articolo 5, del decreto Ministero del lavoro e della previdenza sociale 12 luglio 2007, nel periodo di astensione obbligatoria per maternità degli assegnisti di ricerca" ;
° € 4.418,60 MINORI COSTI PER MAGGIORI COSTI SULLA VOCE CA.07.70.02.22 PER TRASFERIMENTO AL DIP. MEDCHIR DELLA QUOTA RESIDUA DELL'ASSEGNO DI RICERCA DELLA DOTT.SSA POLLIDORO PER RINUNCIA;
° € 35.323,26 MAGGIORI COSTI PER MAGGIORI RICAVI SULLA VOCE CA 05.50.05.08 RELATIVI ALLA CONVENZIONE STIPULATA CON FONDAZIONE CASSA DI RISPARMIO DI PUGLIA PER ASSEGNO DI RICERCA DOTT. TRIMIGNO </t>
  </si>
  <si>
    <t xml:space="preserve">
° € 366,00 MAGGIORI COSTI PER MINORI COSTI SULLA VOCE CA.04.43.05.02 RELATIVI ALLA QUOTA DA VERSARE AL FONDO CONTRATTAZIONE INTEGRATIVA B,C,D (A SEGUITO DI PAGAMENTO COMPENSI PERSONALE T.A. SU CONVENZIONE ATAF);
° € 15.849,00 MAGGIORI COSTI PER MINORI COSTI SULLA VOCE CA.06.60.03.01 (€      14.088,00 FONDO COMUNE E € 1.761,00 FONDO EP);
° € 33.565,36 MAGGIORI COSTI PER MAGGIORI RICAVI SULLA VOCE COAN CA.08.80.02.22;
° € 46.940,08 MAGGIORI COSTI PER MAGGIORI RICAVI SULLA VOCE COAN CA.08.80.02.22;
° € 263,51 MAGGIORI COSTI PER MAGGIORI RICAVI SULLA VOCE COAN CA.08.80.02.22;
° € 2.368,96 MAGGIORI COSTI PER MAGGIORI RICAVI SULLA VOCE COAN CA.08.80.02.22;
° € 11.482,74 MAGGIORI COSTI PER MAGGIORI RICAVI SULLA VOCE COAN CA.08.80.01.03;
° € 4.000,00 MAGGIORI COSTI PER MAGGIORI RICAVI SULLA VOCE CA.08.80.02.22 RELATIVI AL RECUPERO SUL PROGETTO TFA DELLA QUOTA DA IMPUTARE SUL FONDO EP;
° € 2.210,81 MAGGIORI COSTI PER MAGGIORI RICAVI SULLA VOCE CA.08.80.02.22 RELATIVI AL RECUPERO SUL PROGETTO FIXO 2013 DELLA QUOTA DI € 376,88 DA IMPUTARE AL FONDO EP E DI EURO 1833,93 E AL FONDO B,C,D </t>
  </si>
  <si>
    <t xml:space="preserve">° € 75.000,00 MINORI COSTI PER MAGGIORI COSTI SULLA VOCE CA.07.70.02.17 RELATIVI AL PROGETTO DI GESTIONE DEI PATRIMONI CULTURALI ATTRAVERSO L'INNOVAZIONE DIGITALE DA TRSFERIRE AL DIP.UMAN.;
° € 803,09 MAGGIORI COSTI PER MAGGIORI RICAVI SULLA VOCE CA.05.50.05.08 RELATIVI AL VERSAMENTO DELL'ENAC PUGLIA- ENTE DI FORMAZIONE CANOSSIANO "C. FIGLIOLIA" - NOTA F.C.IVA N.20/AC DEL 24/11/2016 - PRGETTO "ORIENTAMENTO E TUTORATO 2016";
° € 495.614,25 MAGGIORI COSTI PER MINORI COSTI SULLA VOCE CA.06.60.02.01 - RATIFICA DEL D.R. N.1512/2016
° € 90.251,00 MINORI COSTI PER MAGGIORI COSTI PER € 15.849,00 SULLA VOCE CA.04.43.15.01 (€ 14.088,00 FONDO COMUNE E € 1.761,00 FONDO EP) E PER € 74.402,00 SULLA VOCE CA.07.70.02.26
° € 1.120,00 MAGGIORI COSTI PER MAGGIORI RICAVI SULLA VOCE CA.05.50.06.01 RELATIVI AL CONTRIBUTO VERSATO DALL'UNIMED PER LA BORSA DI MOBILITà DEL PROF. ANTONIO STASI;
° € 18.998,00 MINORE ASSEGNAZIONE DAL MIUR PER L'ANNO 2016 DEL FONDO SOSTEGNO GIOVANI DM 976/2014 E MINORI RICAVI SULLA VOCE CA.05.50.02.01;
° € 163.834,00 MAGGIORI COSTI PER MAGGIORI RICAVI SULLA VOCE CA.05.50.02.01 RELATIVI ALLA MAGGIORE ASSEGNAZIONE DAL MIUR PER L'ANNO 2016 DELLA MOBILITà INTERNAZIONALE DEGLI STUDENTI DM 976/2014;
° € 46.679,85 MINORI COSTI PER CHIUSURA PROGETTO IRF - DA IMPUTARE SULLA VOCE CA.11.110.01.01;
° € 23.466,82 MINORI COSTI PER CHIUSURA PROGETTO NILO - DA IMPUTARE SULLA VOCE CA.11.110.01.01;
° € 3.359,45 MINORI COSTI PER CHIUSURA PROGETTO ILO 1 E 2- DA IMPUTARE SULLA VOCE CA.11.110.01.01;
° € 8.471,58 MINORI COSTI PER CHIUSURA PROGETTO FOODSYS- DA IMPUTARE SULLA VOCE CA.11.110.01.01;
° € 524,37 MINORI COSTI PER CHIUSURA PROGETTO ERASMUS_2014_PLUS_CONSORTIA DA IMPUTARE SULLA VOCE CA.11.110.01.01;
° € 6.000,00  MINORI COSTI PER CHIUSURA PROGETTO COFIN PLASS DA IMPUTARE SULLA VOCE CA.11.110.01.01;
° € 3.465,42 MINORI COSTI PER CHIUSURA PROGETTI DA IMPUTARE SULLA VOCE CA.11.110.01.01;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</si>
</sst>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6" formatCode="&quot;€&quot;\ #,##0;[Red]\-&quot;€&quot;\ #,##0"/>
    <numFmt numFmtId="8" formatCode="&quot;€&quot;\ #,##0.00;[Red]\-&quot;€&quot;\ #,##0.00"/>
    <numFmt numFmtId="44" formatCode="_-&quot;€&quot;\ * #,##0.00_-;\-&quot;€&quot;\ * #,##0.00_-;_-&quot;€&quot;\ * &quot;-&quot;??_-;_-@_-"/>
    <numFmt numFmtId="43" formatCode="_-* #,##0.00_-;\-* #,##0.00_-;_-* &quot;-&quot;??_-;_-@_-"/>
    <numFmt numFmtId="164" formatCode="_-&quot;€ &quot;* #,##0.00_-;&quot;-€ &quot;* #,##0.00_-;_-&quot;€ &quot;* \-??_-;_-@_-"/>
  </numFmts>
  <fonts count="25" x14ac:knownFonts="1">
    <font>
      <sz val="11"/>
      <color theme="1"/>
      <name val="Calibri"/>
      <family val="2"/>
      <scheme val="minor"/>
    </font>
    <font>
      <b/>
      <sz val="10"/>
      <name val="Verdana"/>
      <family val="2"/>
    </font>
    <font>
      <sz val="10"/>
      <name val="Verdana"/>
      <family val="2"/>
    </font>
    <font>
      <b/>
      <sz val="8"/>
      <name val="Verdana"/>
      <family val="2"/>
    </font>
    <font>
      <b/>
      <u/>
      <sz val="10"/>
      <name val="Verdana"/>
      <family val="2"/>
    </font>
    <font>
      <sz val="10"/>
      <name val="Arial"/>
      <family val="2"/>
    </font>
    <font>
      <sz val="8"/>
      <name val="Verdana"/>
      <family val="2"/>
    </font>
    <font>
      <u/>
      <sz val="10"/>
      <name val="Verdana"/>
      <family val="2"/>
    </font>
    <font>
      <b/>
      <sz val="10"/>
      <color theme="1"/>
      <name val="Verdana"/>
      <family val="2"/>
    </font>
    <font>
      <sz val="10"/>
      <name val="Arial"/>
      <family val="2"/>
    </font>
    <font>
      <b/>
      <sz val="10"/>
      <name val="Arial"/>
      <family val="2"/>
    </font>
    <font>
      <sz val="10"/>
      <name val="Arial"/>
      <family val="2"/>
    </font>
    <font>
      <b/>
      <sz val="10"/>
      <color rgb="FFFF0000"/>
      <name val="Verdana"/>
      <family val="2"/>
    </font>
    <font>
      <b/>
      <sz val="10"/>
      <color theme="1"/>
      <name val="Arial"/>
      <family val="2"/>
    </font>
    <font>
      <sz val="16"/>
      <name val="Verdana"/>
      <family val="2"/>
    </font>
    <font>
      <sz val="9"/>
      <name val="Verdana"/>
      <family val="2"/>
    </font>
    <font>
      <b/>
      <sz val="8"/>
      <color rgb="FFFF0000"/>
      <name val="Verdana"/>
      <family val="2"/>
    </font>
    <font>
      <sz val="10"/>
      <name val="Arial"/>
      <family val="2"/>
    </font>
    <font>
      <b/>
      <sz val="11"/>
      <color theme="1"/>
      <name val="Verdana"/>
      <family val="2"/>
    </font>
    <font>
      <b/>
      <sz val="11"/>
      <color theme="1"/>
      <name val="Calibri"/>
      <family val="2"/>
    </font>
    <font>
      <sz val="11"/>
      <color theme="1"/>
      <name val="Verdana"/>
      <family val="2"/>
    </font>
    <font>
      <sz val="11"/>
      <color theme="1"/>
      <name val="Calibri"/>
      <family val="2"/>
    </font>
    <font>
      <b/>
      <u/>
      <sz val="11"/>
      <color theme="1"/>
      <name val="Verdana"/>
      <family val="2"/>
    </font>
    <font>
      <b/>
      <sz val="11"/>
      <color theme="1"/>
      <name val="Calibri"/>
      <family val="2"/>
      <scheme val="minor"/>
    </font>
    <font>
      <b/>
      <sz val="12"/>
      <color theme="1"/>
      <name val="Calibri"/>
      <family val="2"/>
      <scheme val="minor"/>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bgColor indexed="26"/>
      </patternFill>
    </fill>
  </fills>
  <borders count="19">
    <border>
      <left/>
      <right/>
      <top/>
      <bottom/>
      <diagonal/>
    </border>
    <border>
      <left style="hair">
        <color indexed="64"/>
      </left>
      <right style="hair">
        <color indexed="64"/>
      </right>
      <top style="hair">
        <color indexed="64"/>
      </top>
      <bottom style="hair">
        <color indexed="64"/>
      </bottom>
      <diagonal/>
    </border>
    <border>
      <left style="hair">
        <color auto="1"/>
      </left>
      <right style="hair">
        <color auto="1"/>
      </right>
      <top style="hair">
        <color auto="1"/>
      </top>
      <bottom/>
      <diagonal/>
    </border>
    <border>
      <left style="hair">
        <color indexed="64"/>
      </left>
      <right style="hair">
        <color indexed="64"/>
      </right>
      <top style="thin">
        <color indexed="64"/>
      </top>
      <bottom style="double">
        <color indexed="64"/>
      </bottom>
      <diagonal/>
    </border>
    <border>
      <left style="hair">
        <color indexed="64"/>
      </left>
      <right style="hair">
        <color indexed="64"/>
      </right>
      <top/>
      <bottom style="hair">
        <color indexed="64"/>
      </bottom>
      <diagonal/>
    </border>
    <border>
      <left style="hair">
        <color indexed="8"/>
      </left>
      <right style="hair">
        <color indexed="8"/>
      </right>
      <top style="hair">
        <color indexed="8"/>
      </top>
      <bottom style="hair">
        <color indexed="8"/>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double">
        <color indexed="64"/>
      </bottom>
      <diagonal/>
    </border>
    <border>
      <left style="thin">
        <color indexed="64"/>
      </left>
      <right style="thin">
        <color indexed="64"/>
      </right>
      <top style="thin">
        <color indexed="64"/>
      </top>
      <bottom style="thin">
        <color indexed="64"/>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style="hair">
        <color indexed="8"/>
      </left>
      <right style="hair">
        <color indexed="8"/>
      </right>
      <top/>
      <bottom style="hair">
        <color indexed="8"/>
      </bottom>
      <diagonal/>
    </border>
    <border>
      <left style="hair">
        <color indexed="8"/>
      </left>
      <right style="hair">
        <color indexed="8"/>
      </right>
      <top style="thin">
        <color indexed="8"/>
      </top>
      <bottom style="double">
        <color indexed="8"/>
      </bottom>
      <diagonal/>
    </border>
    <border>
      <left style="hair">
        <color indexed="8"/>
      </left>
      <right style="hair">
        <color indexed="8"/>
      </right>
      <top style="hair">
        <color indexed="8"/>
      </top>
      <bottom/>
      <diagonal/>
    </border>
    <border>
      <left style="hair">
        <color indexed="8"/>
      </left>
      <right style="hair">
        <color indexed="8"/>
      </right>
      <top/>
      <bottom/>
      <diagonal/>
    </border>
    <border>
      <left style="hair">
        <color auto="1"/>
      </left>
      <right style="hair">
        <color auto="1"/>
      </right>
      <top style="hair">
        <color auto="1"/>
      </top>
      <bottom style="hair">
        <color auto="1"/>
      </bottom>
      <diagonal/>
    </border>
    <border>
      <left/>
      <right style="hair">
        <color indexed="64"/>
      </right>
      <top style="hair">
        <color indexed="64"/>
      </top>
      <bottom style="hair">
        <color indexed="64"/>
      </bottom>
      <diagonal/>
    </border>
    <border>
      <left/>
      <right style="hair">
        <color indexed="64"/>
      </right>
      <top style="hair">
        <color indexed="64"/>
      </top>
      <bottom/>
      <diagonal/>
    </border>
  </borders>
  <cellStyleXfs count="20">
    <xf numFmtId="0" fontId="0" fillId="0" borderId="0"/>
    <xf numFmtId="44" fontId="5" fillId="0" borderId="0" applyFont="0" applyFill="0" applyBorder="0" applyAlignment="0" applyProtection="0"/>
    <xf numFmtId="44" fontId="5" fillId="0" borderId="0" applyFont="0" applyFill="0" applyBorder="0" applyAlignment="0" applyProtection="0"/>
    <xf numFmtId="0" fontId="5" fillId="0" borderId="0"/>
    <xf numFmtId="44" fontId="9"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0" fontId="11" fillId="0" borderId="0"/>
    <xf numFmtId="44" fontId="5" fillId="0" borderId="0" applyFont="0" applyFill="0" applyBorder="0" applyAlignment="0" applyProtection="0"/>
    <xf numFmtId="44" fontId="5" fillId="0" borderId="0" applyFont="0" applyFill="0" applyBorder="0" applyAlignment="0" applyProtection="0"/>
    <xf numFmtId="164" fontId="5" fillId="0" borderId="0" applyFill="0" applyBorder="0" applyAlignment="0" applyProtection="0"/>
    <xf numFmtId="164" fontId="5" fillId="0" borderId="0" applyFill="0" applyBorder="0" applyAlignment="0" applyProtection="0"/>
    <xf numFmtId="164" fontId="5" fillId="0" borderId="0" applyFill="0" applyBorder="0" applyAlignment="0" applyProtection="0"/>
    <xf numFmtId="164" fontId="5" fillId="0" borderId="0" applyFill="0" applyBorder="0" applyAlignment="0" applyProtection="0"/>
    <xf numFmtId="0" fontId="17" fillId="0" borderId="0"/>
    <xf numFmtId="44" fontId="17"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cellStyleXfs>
  <cellXfs count="290">
    <xf numFmtId="0" fontId="0" fillId="0" borderId="0" xfId="0"/>
    <xf numFmtId="44" fontId="2" fillId="2" borderId="9" xfId="1" applyFont="1" applyFill="1" applyBorder="1" applyAlignment="1" applyProtection="1">
      <alignment horizontal="center" vertical="center"/>
    </xf>
    <xf numFmtId="0" fontId="2" fillId="2" borderId="9" xfId="0" applyFont="1" applyFill="1" applyBorder="1" applyAlignment="1" applyProtection="1">
      <alignment horizontal="center" vertical="center" wrapText="1"/>
    </xf>
    <xf numFmtId="0" fontId="2" fillId="2" borderId="9" xfId="0" applyFont="1" applyFill="1" applyBorder="1" applyAlignment="1" applyProtection="1">
      <alignment horizontal="justify" vertical="center" wrapText="1"/>
    </xf>
    <xf numFmtId="44" fontId="2" fillId="2" borderId="9" xfId="1" applyFont="1" applyFill="1" applyBorder="1" applyAlignment="1" applyProtection="1">
      <alignment horizontal="center" vertical="center" wrapText="1"/>
    </xf>
    <xf numFmtId="0" fontId="2" fillId="2" borderId="9" xfId="0" applyNumberFormat="1" applyFont="1" applyFill="1" applyBorder="1" applyAlignment="1" applyProtection="1">
      <alignment horizontal="justify" vertical="center" wrapText="1"/>
    </xf>
    <xf numFmtId="44" fontId="2" fillId="2" borderId="4" xfId="1" applyFont="1" applyFill="1" applyBorder="1" applyAlignment="1" applyProtection="1">
      <alignment horizontal="justify" vertical="top"/>
    </xf>
    <xf numFmtId="0" fontId="2" fillId="3" borderId="9" xfId="0" applyNumberFormat="1" applyFont="1" applyFill="1" applyBorder="1" applyAlignment="1" applyProtection="1">
      <alignment horizontal="justify" vertical="center" wrapText="1"/>
    </xf>
    <xf numFmtId="0" fontId="6" fillId="3" borderId="1" xfId="0" applyNumberFormat="1" applyFont="1" applyFill="1" applyBorder="1" applyAlignment="1" applyProtection="1">
      <alignment horizontal="justify" vertical="center" wrapText="1"/>
    </xf>
    <xf numFmtId="44" fontId="6" fillId="3" borderId="1" xfId="1" applyFont="1" applyFill="1" applyBorder="1" applyAlignment="1" applyProtection="1">
      <alignment horizontal="justify" vertical="center"/>
    </xf>
    <xf numFmtId="44" fontId="6" fillId="3" borderId="1" xfId="1" applyFont="1" applyFill="1" applyBorder="1" applyAlignment="1" applyProtection="1">
      <alignment horizontal="justify" vertical="top"/>
    </xf>
    <xf numFmtId="0" fontId="6" fillId="3" borderId="1" xfId="0" applyFont="1" applyFill="1" applyBorder="1" applyAlignment="1" applyProtection="1">
      <alignment horizontal="justify" vertical="center" wrapText="1"/>
    </xf>
    <xf numFmtId="0" fontId="2" fillId="3" borderId="1" xfId="0" applyFont="1" applyFill="1" applyBorder="1" applyAlignment="1" applyProtection="1">
      <alignment horizontal="center" vertical="center"/>
    </xf>
    <xf numFmtId="0" fontId="6" fillId="3" borderId="1" xfId="0" applyFont="1" applyFill="1" applyBorder="1" applyAlignment="1" applyProtection="1">
      <alignment horizontal="justify" vertical="center"/>
    </xf>
    <xf numFmtId="44" fontId="2" fillId="3" borderId="9" xfId="1" applyFont="1" applyFill="1" applyBorder="1" applyAlignment="1" applyProtection="1">
      <alignment horizontal="center" vertical="center"/>
    </xf>
    <xf numFmtId="44" fontId="2" fillId="3" borderId="9" xfId="1" applyFont="1" applyFill="1" applyBorder="1" applyProtection="1"/>
    <xf numFmtId="44" fontId="2" fillId="3" borderId="9" xfId="1" applyFont="1" applyFill="1" applyBorder="1" applyAlignment="1" applyProtection="1"/>
    <xf numFmtId="44" fontId="1" fillId="3" borderId="9" xfId="1" applyFont="1" applyFill="1" applyBorder="1" applyAlignment="1" applyProtection="1"/>
    <xf numFmtId="0" fontId="1" fillId="3" borderId="9" xfId="0" applyFont="1" applyFill="1" applyBorder="1" applyAlignment="1" applyProtection="1">
      <alignment horizontal="justify" vertical="center" wrapText="1"/>
    </xf>
    <xf numFmtId="0" fontId="2" fillId="3" borderId="9" xfId="0" applyFont="1" applyFill="1" applyBorder="1" applyAlignment="1" applyProtection="1">
      <alignment horizontal="center"/>
    </xf>
    <xf numFmtId="44" fontId="1" fillId="3" borderId="9" xfId="1" applyFont="1" applyFill="1" applyBorder="1" applyAlignment="1" applyProtection="1">
      <alignment horizontal="right"/>
    </xf>
    <xf numFmtId="44" fontId="2" fillId="3" borderId="9" xfId="1" applyFont="1" applyFill="1" applyBorder="1" applyAlignment="1" applyProtection="1">
      <alignment horizontal="justify" vertical="center" wrapText="1"/>
    </xf>
    <xf numFmtId="44" fontId="2" fillId="3" borderId="9" xfId="1" applyFont="1" applyFill="1" applyBorder="1" applyAlignment="1" applyProtection="1">
      <alignment horizontal="center"/>
    </xf>
    <xf numFmtId="44" fontId="1" fillId="3" borderId="9" xfId="1" applyFont="1" applyFill="1" applyBorder="1" applyAlignment="1" applyProtection="1">
      <alignment horizontal="justify" vertical="center" wrapText="1"/>
    </xf>
    <xf numFmtId="0" fontId="8" fillId="3" borderId="9" xfId="0" applyNumberFormat="1" applyFont="1" applyFill="1" applyBorder="1" applyAlignment="1" applyProtection="1">
      <alignment horizontal="center" vertical="center" wrapText="1"/>
    </xf>
    <xf numFmtId="0" fontId="8" fillId="3" borderId="9" xfId="0" applyNumberFormat="1" applyFont="1" applyFill="1" applyBorder="1" applyAlignment="1" applyProtection="1">
      <alignment horizontal="left" vertical="center" wrapText="1"/>
    </xf>
    <xf numFmtId="44" fontId="2" fillId="3" borderId="9" xfId="1" applyFont="1" applyFill="1" applyBorder="1" applyAlignment="1" applyProtection="1">
      <alignment vertical="center" wrapText="1"/>
    </xf>
    <xf numFmtId="44" fontId="2" fillId="3" borderId="9" xfId="1" applyFont="1" applyFill="1" applyBorder="1" applyAlignment="1" applyProtection="1">
      <alignment horizontal="center" vertical="center" wrapText="1"/>
    </xf>
    <xf numFmtId="0" fontId="10" fillId="3" borderId="9" xfId="0" applyFont="1" applyFill="1" applyBorder="1" applyAlignment="1">
      <alignment horizontal="justify"/>
    </xf>
    <xf numFmtId="0" fontId="6" fillId="3" borderId="9" xfId="0" applyFont="1" applyFill="1" applyBorder="1" applyAlignment="1" applyProtection="1">
      <alignment horizontal="justify" vertical="top"/>
    </xf>
    <xf numFmtId="0" fontId="1" fillId="3" borderId="9" xfId="0" applyNumberFormat="1" applyFont="1" applyFill="1" applyBorder="1" applyAlignment="1" applyProtection="1">
      <alignment horizontal="justify" vertical="center" wrapText="1"/>
    </xf>
    <xf numFmtId="0" fontId="12" fillId="3" borderId="9" xfId="0" applyNumberFormat="1" applyFont="1" applyFill="1" applyBorder="1" applyAlignment="1" applyProtection="1">
      <alignment horizontal="justify" vertical="center" wrapText="1"/>
    </xf>
    <xf numFmtId="44" fontId="6" fillId="3" borderId="9" xfId="1" applyFont="1" applyFill="1" applyBorder="1" applyAlignment="1" applyProtection="1">
      <alignment horizontal="justify" vertical="top"/>
    </xf>
    <xf numFmtId="44" fontId="6" fillId="3" borderId="9" xfId="1" applyFont="1" applyFill="1" applyBorder="1" applyAlignment="1" applyProtection="1">
      <alignment horizontal="justify" vertical="center"/>
    </xf>
    <xf numFmtId="0" fontId="0" fillId="0" borderId="16" xfId="0" applyBorder="1"/>
    <xf numFmtId="0" fontId="0" fillId="0" borderId="16" xfId="0" applyBorder="1" applyAlignment="1">
      <alignment wrapText="1"/>
    </xf>
    <xf numFmtId="44" fontId="0" fillId="0" borderId="16" xfId="0" applyNumberFormat="1" applyBorder="1"/>
    <xf numFmtId="0" fontId="1" fillId="3" borderId="9" xfId="0" applyFont="1" applyFill="1" applyBorder="1" applyAlignment="1" applyProtection="1">
      <alignment horizontal="center" vertical="center" wrapText="1"/>
    </xf>
    <xf numFmtId="0" fontId="4" fillId="3" borderId="9" xfId="0" applyFont="1" applyFill="1" applyBorder="1" applyAlignment="1" applyProtection="1">
      <alignment horizontal="center" vertical="center" wrapText="1"/>
    </xf>
    <xf numFmtId="0" fontId="3" fillId="3" borderId="1" xfId="3" applyFont="1" applyFill="1" applyBorder="1" applyAlignment="1" applyProtection="1">
      <alignment horizontal="justify" vertical="center"/>
    </xf>
    <xf numFmtId="0" fontId="4" fillId="3" borderId="1" xfId="3" applyFont="1" applyFill="1" applyBorder="1" applyAlignment="1" applyProtection="1">
      <alignment horizontal="center" vertical="center" wrapText="1"/>
    </xf>
    <xf numFmtId="0" fontId="1" fillId="3" borderId="1" xfId="3" applyFont="1" applyFill="1" applyBorder="1" applyAlignment="1" applyProtection="1">
      <alignment horizontal="center" vertical="center"/>
    </xf>
    <xf numFmtId="44" fontId="1" fillId="3" borderId="1" xfId="1" applyFont="1" applyFill="1" applyBorder="1" applyAlignment="1" applyProtection="1">
      <alignment horizontal="center" vertical="center"/>
    </xf>
    <xf numFmtId="0" fontId="1" fillId="3" borderId="1" xfId="3" applyFont="1" applyFill="1" applyBorder="1" applyAlignment="1" applyProtection="1">
      <alignment horizontal="center" vertical="center" wrapText="1"/>
    </xf>
    <xf numFmtId="0" fontId="6" fillId="3" borderId="1" xfId="3" applyFont="1" applyFill="1" applyBorder="1" applyAlignment="1" applyProtection="1">
      <alignment horizontal="justify" vertical="top"/>
    </xf>
    <xf numFmtId="44" fontId="1" fillId="3" borderId="1" xfId="1" applyFont="1" applyFill="1" applyBorder="1" applyAlignment="1" applyProtection="1">
      <alignment horizontal="center" vertical="center" wrapText="1"/>
    </xf>
    <xf numFmtId="0" fontId="1" fillId="3" borderId="1" xfId="3" applyNumberFormat="1" applyFont="1" applyFill="1" applyBorder="1" applyAlignment="1" applyProtection="1">
      <alignment horizontal="center" vertical="center" wrapText="1"/>
    </xf>
    <xf numFmtId="0" fontId="3" fillId="3" borderId="1" xfId="3" applyFont="1" applyFill="1" applyBorder="1" applyAlignment="1" applyProtection="1">
      <alignment horizontal="center" vertical="top"/>
    </xf>
    <xf numFmtId="0" fontId="2" fillId="3" borderId="6" xfId="3" applyFont="1" applyFill="1" applyBorder="1" applyAlignment="1" applyProtection="1">
      <alignment horizontal="center" vertical="center" wrapText="1"/>
    </xf>
    <xf numFmtId="0" fontId="2" fillId="3" borderId="6" xfId="3" applyNumberFormat="1" applyFont="1" applyFill="1" applyBorder="1" applyAlignment="1" applyProtection="1">
      <alignment horizontal="justify" vertical="center" wrapText="1"/>
    </xf>
    <xf numFmtId="44" fontId="2" fillId="3" borderId="6" xfId="2" applyFont="1" applyFill="1" applyBorder="1" applyAlignment="1" applyProtection="1">
      <alignment horizontal="center" vertical="center" wrapText="1"/>
    </xf>
    <xf numFmtId="0" fontId="6" fillId="3" borderId="6" xfId="3" applyFont="1" applyFill="1" applyBorder="1" applyAlignment="1" applyProtection="1">
      <alignment horizontal="justify" vertical="top"/>
    </xf>
    <xf numFmtId="44" fontId="2" fillId="3" borderId="6" xfId="11" applyFont="1" applyFill="1" applyBorder="1" applyAlignment="1" applyProtection="1">
      <alignment horizontal="center" vertical="center" wrapText="1"/>
    </xf>
    <xf numFmtId="0" fontId="15" fillId="3" borderId="6" xfId="3" applyNumberFormat="1" applyFont="1" applyFill="1" applyBorder="1" applyAlignment="1" applyProtection="1">
      <alignment horizontal="justify" vertical="center" wrapText="1"/>
    </xf>
    <xf numFmtId="44" fontId="2" fillId="3" borderId="6" xfId="10" applyFont="1" applyFill="1" applyBorder="1" applyAlignment="1" applyProtection="1">
      <alignment horizontal="center" vertical="center" wrapText="1"/>
    </xf>
    <xf numFmtId="44" fontId="14" fillId="3" borderId="0" xfId="3" applyNumberFormat="1" applyFont="1" applyFill="1" applyBorder="1" applyAlignment="1" applyProtection="1">
      <alignment horizontal="justify" vertical="top"/>
    </xf>
    <xf numFmtId="0" fontId="6" fillId="3" borderId="0" xfId="3" applyFont="1" applyFill="1" applyBorder="1" applyAlignment="1" applyProtection="1">
      <alignment horizontal="justify" vertical="top"/>
    </xf>
    <xf numFmtId="0" fontId="3" fillId="3" borderId="1" xfId="3" applyFont="1" applyFill="1" applyBorder="1" applyAlignment="1" applyProtection="1">
      <alignment horizontal="justify" vertical="top"/>
    </xf>
    <xf numFmtId="0" fontId="14" fillId="3" borderId="0" xfId="3" applyFont="1" applyFill="1" applyBorder="1" applyAlignment="1" applyProtection="1">
      <alignment horizontal="justify" vertical="top"/>
    </xf>
    <xf numFmtId="44" fontId="2" fillId="3" borderId="6" xfId="6" applyFont="1" applyFill="1" applyBorder="1" applyAlignment="1" applyProtection="1">
      <alignment horizontal="center" vertical="center" wrapText="1"/>
    </xf>
    <xf numFmtId="44" fontId="2" fillId="3" borderId="1" xfId="1" applyFont="1" applyFill="1" applyBorder="1" applyAlignment="1" applyProtection="1">
      <alignment horizontal="center"/>
    </xf>
    <xf numFmtId="44" fontId="1" fillId="3" borderId="1" xfId="1" applyFont="1" applyFill="1" applyBorder="1" applyAlignment="1" applyProtection="1">
      <alignment horizontal="justify" vertical="center" wrapText="1"/>
    </xf>
    <xf numFmtId="44" fontId="1" fillId="3" borderId="3" xfId="1" applyFont="1" applyFill="1" applyBorder="1" applyAlignment="1" applyProtection="1"/>
    <xf numFmtId="44" fontId="2" fillId="3" borderId="3" xfId="1" applyFont="1" applyFill="1" applyBorder="1" applyAlignment="1" applyProtection="1">
      <alignment horizontal="justify" vertical="center" wrapText="1"/>
    </xf>
    <xf numFmtId="44" fontId="1" fillId="3" borderId="7" xfId="1" applyFont="1" applyFill="1" applyBorder="1" applyAlignment="1" applyProtection="1"/>
    <xf numFmtId="44" fontId="2" fillId="3" borderId="7" xfId="1" applyFont="1" applyFill="1" applyBorder="1" applyAlignment="1" applyProtection="1">
      <alignment horizontal="justify" vertical="center" wrapText="1"/>
    </xf>
    <xf numFmtId="44" fontId="2" fillId="3" borderId="1" xfId="1" applyFont="1" applyFill="1" applyBorder="1" applyAlignment="1" applyProtection="1">
      <alignment horizontal="justify" vertical="center" wrapText="1"/>
    </xf>
    <xf numFmtId="44" fontId="2" fillId="3" borderId="4" xfId="1" applyFont="1" applyFill="1" applyBorder="1" applyAlignment="1" applyProtection="1"/>
    <xf numFmtId="44" fontId="2" fillId="3" borderId="4" xfId="1" applyFont="1" applyFill="1" applyBorder="1" applyAlignment="1" applyProtection="1">
      <alignment horizontal="center" vertical="center"/>
    </xf>
    <xf numFmtId="44" fontId="2" fillId="3" borderId="4" xfId="1" applyFont="1" applyFill="1" applyBorder="1" applyAlignment="1" applyProtection="1">
      <alignment horizontal="justify" vertical="center" wrapText="1"/>
    </xf>
    <xf numFmtId="0" fontId="2" fillId="3" borderId="1" xfId="3" applyFont="1" applyFill="1" applyBorder="1" applyAlignment="1" applyProtection="1">
      <alignment horizontal="justify" vertical="center" wrapText="1"/>
    </xf>
    <xf numFmtId="44" fontId="2" fillId="3" borderId="1" xfId="1" applyFont="1" applyFill="1" applyBorder="1" applyAlignment="1" applyProtection="1"/>
    <xf numFmtId="0" fontId="2" fillId="3" borderId="1" xfId="3" applyFont="1" applyFill="1" applyBorder="1" applyAlignment="1" applyProtection="1">
      <alignment horizontal="center"/>
    </xf>
    <xf numFmtId="44" fontId="2" fillId="3" borderId="1" xfId="1" applyFont="1" applyFill="1" applyBorder="1" applyAlignment="1" applyProtection="1">
      <alignment horizontal="center" vertical="center"/>
    </xf>
    <xf numFmtId="44" fontId="2" fillId="3" borderId="1" xfId="1" applyFont="1" applyFill="1" applyBorder="1" applyProtection="1"/>
    <xf numFmtId="0" fontId="2" fillId="3" borderId="1" xfId="3" applyNumberFormat="1" applyFont="1" applyFill="1" applyBorder="1" applyAlignment="1" applyProtection="1">
      <alignment horizontal="justify" vertical="center" wrapText="1"/>
    </xf>
    <xf numFmtId="44" fontId="2" fillId="3" borderId="1" xfId="1" applyFont="1" applyFill="1" applyBorder="1" applyAlignment="1" applyProtection="1">
      <alignment horizontal="right"/>
    </xf>
    <xf numFmtId="44" fontId="2" fillId="3" borderId="6" xfId="1" applyFont="1" applyFill="1" applyBorder="1" applyAlignment="1" applyProtection="1">
      <alignment horizontal="right"/>
    </xf>
    <xf numFmtId="0" fontId="1" fillId="3" borderId="1" xfId="3" applyFont="1" applyFill="1" applyBorder="1" applyAlignment="1" applyProtection="1">
      <alignment horizontal="justify" vertical="center" wrapText="1"/>
    </xf>
    <xf numFmtId="0" fontId="2" fillId="3" borderId="1" xfId="3" applyFont="1" applyFill="1" applyBorder="1" applyAlignment="1" applyProtection="1">
      <alignment horizontal="justify" vertical="center"/>
    </xf>
    <xf numFmtId="0" fontId="2" fillId="3" borderId="1" xfId="3" applyFont="1" applyFill="1" applyBorder="1" applyAlignment="1" applyProtection="1">
      <alignment horizontal="center" vertical="center"/>
    </xf>
    <xf numFmtId="44" fontId="2" fillId="3" borderId="4" xfId="1" applyFont="1" applyFill="1" applyBorder="1" applyAlignment="1" applyProtection="1">
      <alignment horizontal="justify" vertical="top"/>
    </xf>
    <xf numFmtId="44" fontId="2" fillId="3" borderId="1" xfId="1" applyFont="1" applyFill="1" applyBorder="1" applyAlignment="1" applyProtection="1">
      <alignment horizontal="justify" vertical="top"/>
    </xf>
    <xf numFmtId="44" fontId="2" fillId="3" borderId="1" xfId="1" applyFont="1" applyFill="1" applyBorder="1" applyAlignment="1" applyProtection="1">
      <alignment horizontal="justify" vertical="center"/>
    </xf>
    <xf numFmtId="0" fontId="1" fillId="3" borderId="1" xfId="3" applyFont="1" applyFill="1" applyBorder="1" applyAlignment="1" applyProtection="1">
      <alignment horizontal="justify" vertical="center"/>
    </xf>
    <xf numFmtId="0" fontId="1" fillId="3" borderId="1" xfId="3" applyNumberFormat="1" applyFont="1" applyFill="1" applyBorder="1" applyAlignment="1" applyProtection="1">
      <alignment horizontal="justify" vertical="center" wrapText="1"/>
    </xf>
    <xf numFmtId="0" fontId="4" fillId="4" borderId="5" xfId="3" applyFont="1" applyFill="1" applyBorder="1" applyAlignment="1" applyProtection="1">
      <alignment horizontal="center" vertical="center" wrapText="1"/>
    </xf>
    <xf numFmtId="0" fontId="1" fillId="4" borderId="5" xfId="3" applyFont="1" applyFill="1" applyBorder="1" applyAlignment="1" applyProtection="1">
      <alignment horizontal="center" vertical="center"/>
    </xf>
    <xf numFmtId="164" fontId="1" fillId="4" borderId="5" xfId="12" applyFont="1" applyFill="1" applyBorder="1" applyAlignment="1" applyProtection="1">
      <alignment horizontal="center" vertical="center"/>
    </xf>
    <xf numFmtId="0" fontId="1" fillId="4" borderId="5" xfId="3" applyFont="1" applyFill="1" applyBorder="1" applyAlignment="1" applyProtection="1">
      <alignment horizontal="center" vertical="center" wrapText="1"/>
    </xf>
    <xf numFmtId="164" fontId="1" fillId="4" borderId="5" xfId="12" applyFont="1" applyFill="1" applyBorder="1" applyAlignment="1" applyProtection="1">
      <alignment horizontal="center" vertical="center" wrapText="1"/>
    </xf>
    <xf numFmtId="0" fontId="1" fillId="4" borderId="5" xfId="3" applyNumberFormat="1" applyFont="1" applyFill="1" applyBorder="1" applyAlignment="1" applyProtection="1">
      <alignment horizontal="center" vertical="center" wrapText="1"/>
    </xf>
    <xf numFmtId="0" fontId="2" fillId="3" borderId="14" xfId="3" applyFont="1" applyFill="1" applyBorder="1" applyAlignment="1" applyProtection="1">
      <alignment horizontal="center" vertical="center" wrapText="1"/>
    </xf>
    <xf numFmtId="0" fontId="2" fillId="3" borderId="14" xfId="3" applyNumberFormat="1" applyFont="1" applyFill="1" applyBorder="1" applyAlignment="1" applyProtection="1">
      <alignment horizontal="justify" vertical="center" wrapText="1"/>
    </xf>
    <xf numFmtId="164" fontId="2" fillId="3" borderId="14" xfId="14" applyFont="1" applyFill="1" applyBorder="1" applyAlignment="1" applyProtection="1">
      <alignment horizontal="center" vertical="center" wrapText="1"/>
    </xf>
    <xf numFmtId="0" fontId="2" fillId="4" borderId="14" xfId="3" applyFont="1" applyFill="1" applyBorder="1" applyAlignment="1" applyProtection="1">
      <alignment horizontal="center" vertical="center" wrapText="1"/>
    </xf>
    <xf numFmtId="164" fontId="1" fillId="3" borderId="14" xfId="14" applyFont="1" applyFill="1" applyBorder="1" applyAlignment="1" applyProtection="1">
      <alignment horizontal="center" vertical="center" wrapText="1"/>
    </xf>
    <xf numFmtId="164" fontId="2" fillId="3" borderId="14" xfId="14" applyFont="1" applyFill="1" applyBorder="1" applyAlignment="1" applyProtection="1">
      <alignment horizontal="left" vertical="center" wrapText="1"/>
    </xf>
    <xf numFmtId="0" fontId="2" fillId="4" borderId="14" xfId="3" applyNumberFormat="1" applyFont="1" applyFill="1" applyBorder="1" applyAlignment="1" applyProtection="1">
      <alignment horizontal="justify" vertical="center" wrapText="1"/>
    </xf>
    <xf numFmtId="164" fontId="2" fillId="4" borderId="14" xfId="15" applyFont="1" applyFill="1" applyBorder="1" applyAlignment="1" applyProtection="1">
      <alignment horizontal="center" vertical="center" wrapText="1"/>
    </xf>
    <xf numFmtId="164" fontId="2" fillId="4" borderId="14" xfId="13" applyFont="1" applyFill="1" applyBorder="1" applyAlignment="1" applyProtection="1">
      <alignment horizontal="center" vertical="center" wrapText="1"/>
    </xf>
    <xf numFmtId="0" fontId="6" fillId="4" borderId="14" xfId="3" applyFont="1" applyFill="1" applyBorder="1" applyAlignment="1" applyProtection="1">
      <alignment horizontal="justify" vertical="top"/>
    </xf>
    <xf numFmtId="164" fontId="2" fillId="3" borderId="15" xfId="14" applyFont="1" applyFill="1" applyBorder="1" applyAlignment="1" applyProtection="1">
      <alignment horizontal="center" vertical="center" wrapText="1"/>
    </xf>
    <xf numFmtId="0" fontId="2" fillId="4" borderId="14" xfId="3" applyFont="1" applyFill="1" applyBorder="1" applyAlignment="1" applyProtection="1">
      <alignment horizontal="justify" vertical="top"/>
    </xf>
    <xf numFmtId="164" fontId="2" fillId="4" borderId="5" xfId="12" applyFont="1" applyFill="1" applyBorder="1" applyAlignment="1" applyProtection="1">
      <alignment horizontal="center"/>
    </xf>
    <xf numFmtId="164" fontId="1" fillId="4" borderId="5" xfId="12" applyFont="1" applyFill="1" applyBorder="1" applyAlignment="1" applyProtection="1">
      <alignment horizontal="justify" vertical="center" wrapText="1"/>
    </xf>
    <xf numFmtId="164" fontId="1" fillId="4" borderId="13" xfId="12" applyFont="1" applyFill="1" applyBorder="1" applyAlignment="1" applyProtection="1"/>
    <xf numFmtId="164" fontId="2" fillId="4" borderId="13" xfId="12" applyFont="1" applyFill="1" applyBorder="1" applyAlignment="1" applyProtection="1">
      <alignment horizontal="justify" vertical="center" wrapText="1"/>
    </xf>
    <xf numFmtId="164" fontId="1" fillId="4" borderId="15" xfId="12" applyFont="1" applyFill="1" applyBorder="1" applyAlignment="1" applyProtection="1"/>
    <xf numFmtId="164" fontId="2" fillId="4" borderId="15" xfId="12" applyFont="1" applyFill="1" applyBorder="1" applyAlignment="1" applyProtection="1">
      <alignment horizontal="justify" vertical="center" wrapText="1"/>
    </xf>
    <xf numFmtId="164" fontId="2" fillId="4" borderId="5" xfId="12" applyFont="1" applyFill="1" applyBorder="1" applyAlignment="1" applyProtection="1">
      <alignment horizontal="justify" vertical="center" wrapText="1"/>
    </xf>
    <xf numFmtId="164" fontId="2" fillId="4" borderId="12" xfId="12" applyFont="1" applyFill="1" applyBorder="1" applyAlignment="1" applyProtection="1"/>
    <xf numFmtId="164" fontId="2" fillId="4" borderId="12" xfId="12" applyFont="1" applyFill="1" applyBorder="1" applyAlignment="1" applyProtection="1">
      <alignment horizontal="center" vertical="center"/>
    </xf>
    <xf numFmtId="164" fontId="2" fillId="4" borderId="12" xfId="12" applyFont="1" applyFill="1" applyBorder="1" applyAlignment="1" applyProtection="1">
      <alignment horizontal="justify" vertical="center" wrapText="1"/>
    </xf>
    <xf numFmtId="0" fontId="2" fillId="4" borderId="5" xfId="3" applyFont="1" applyFill="1" applyBorder="1" applyAlignment="1" applyProtection="1">
      <alignment horizontal="justify" vertical="center" wrapText="1"/>
    </xf>
    <xf numFmtId="164" fontId="2" fillId="4" borderId="5" xfId="12" applyFont="1" applyFill="1" applyBorder="1" applyAlignment="1" applyProtection="1"/>
    <xf numFmtId="0" fontId="2" fillId="4" borderId="5" xfId="3" applyFont="1" applyFill="1" applyBorder="1" applyAlignment="1" applyProtection="1">
      <alignment horizontal="center"/>
    </xf>
    <xf numFmtId="164" fontId="2" fillId="4" borderId="5" xfId="12" applyFont="1" applyFill="1" applyBorder="1" applyAlignment="1" applyProtection="1">
      <alignment horizontal="center" vertical="center"/>
    </xf>
    <xf numFmtId="0" fontId="2" fillId="4" borderId="5" xfId="3" applyNumberFormat="1" applyFont="1" applyFill="1" applyBorder="1" applyAlignment="1" applyProtection="1">
      <alignment horizontal="justify" vertical="center" wrapText="1"/>
    </xf>
    <xf numFmtId="164" fontId="2" fillId="4" borderId="5" xfId="12" applyFont="1" applyFill="1" applyBorder="1" applyAlignment="1" applyProtection="1">
      <alignment horizontal="right"/>
    </xf>
    <xf numFmtId="164" fontId="2" fillId="4" borderId="14" xfId="12" applyFont="1" applyFill="1" applyBorder="1" applyAlignment="1" applyProtection="1">
      <alignment horizontal="right"/>
    </xf>
    <xf numFmtId="0" fontId="1" fillId="4" borderId="5" xfId="3" applyFont="1" applyFill="1" applyBorder="1" applyAlignment="1" applyProtection="1">
      <alignment horizontal="justify" vertical="center" wrapText="1"/>
    </xf>
    <xf numFmtId="0" fontId="2" fillId="4" borderId="5" xfId="3" applyFont="1" applyFill="1" applyBorder="1" applyAlignment="1" applyProtection="1">
      <alignment horizontal="justify" vertical="center"/>
    </xf>
    <xf numFmtId="0" fontId="2" fillId="4" borderId="5" xfId="3" applyFont="1" applyFill="1" applyBorder="1" applyAlignment="1" applyProtection="1">
      <alignment horizontal="center" vertical="center"/>
    </xf>
    <xf numFmtId="164" fontId="2" fillId="4" borderId="12" xfId="12" applyFont="1" applyFill="1" applyBorder="1" applyAlignment="1" applyProtection="1">
      <alignment horizontal="justify" vertical="top"/>
    </xf>
    <xf numFmtId="164" fontId="2" fillId="4" borderId="5" xfId="12" applyFont="1" applyFill="1" applyBorder="1" applyAlignment="1" applyProtection="1">
      <alignment horizontal="justify" vertical="top"/>
    </xf>
    <xf numFmtId="164" fontId="2" fillId="4" borderId="5" xfId="12" applyFont="1" applyFill="1" applyBorder="1" applyAlignment="1" applyProtection="1">
      <alignment horizontal="justify" vertical="center"/>
    </xf>
    <xf numFmtId="0" fontId="6" fillId="3" borderId="1" xfId="3" applyFont="1" applyFill="1" applyBorder="1" applyAlignment="1" applyProtection="1">
      <alignment horizontal="justify" vertical="center"/>
    </xf>
    <xf numFmtId="0" fontId="6" fillId="3" borderId="1" xfId="3" applyFont="1" applyFill="1" applyBorder="1" applyAlignment="1" applyProtection="1">
      <alignment horizontal="center" vertical="center"/>
    </xf>
    <xf numFmtId="0" fontId="6" fillId="3" borderId="1" xfId="3" applyFont="1" applyFill="1" applyBorder="1" applyAlignment="1" applyProtection="1">
      <alignment horizontal="justify" vertical="center" wrapText="1"/>
    </xf>
    <xf numFmtId="0" fontId="6" fillId="3" borderId="1" xfId="3" applyNumberFormat="1" applyFont="1" applyFill="1" applyBorder="1" applyAlignment="1" applyProtection="1">
      <alignment horizontal="justify" vertical="center" wrapText="1"/>
    </xf>
    <xf numFmtId="0" fontId="3" fillId="3" borderId="10" xfId="0" applyFont="1" applyFill="1" applyBorder="1" applyAlignment="1" applyProtection="1">
      <alignment horizontal="justify" vertical="center"/>
    </xf>
    <xf numFmtId="0" fontId="3" fillId="3" borderId="1" xfId="0" applyFont="1" applyFill="1" applyBorder="1" applyAlignment="1" applyProtection="1">
      <alignment horizontal="justify" vertical="center"/>
    </xf>
    <xf numFmtId="0" fontId="7" fillId="3" borderId="9" xfId="0" applyFont="1" applyFill="1" applyBorder="1" applyAlignment="1" applyProtection="1">
      <alignment horizontal="center" vertical="center" wrapText="1"/>
    </xf>
    <xf numFmtId="0" fontId="2" fillId="3" borderId="9" xfId="0" applyFont="1" applyFill="1" applyBorder="1" applyAlignment="1" applyProtection="1">
      <alignment horizontal="center" vertical="center"/>
    </xf>
    <xf numFmtId="0" fontId="2" fillId="3" borderId="9" xfId="0" applyFont="1" applyFill="1" applyBorder="1" applyAlignment="1" applyProtection="1">
      <alignment horizontal="center" vertical="center" wrapText="1"/>
    </xf>
    <xf numFmtId="0" fontId="6" fillId="3" borderId="10" xfId="0" applyFont="1" applyFill="1" applyBorder="1" applyAlignment="1" applyProtection="1">
      <alignment horizontal="justify" vertical="top"/>
    </xf>
    <xf numFmtId="0" fontId="6" fillId="3" borderId="1" xfId="0" applyFont="1" applyFill="1" applyBorder="1" applyAlignment="1" applyProtection="1">
      <alignment horizontal="justify" vertical="top"/>
    </xf>
    <xf numFmtId="0" fontId="2" fillId="3" borderId="9" xfId="0" applyFont="1" applyFill="1" applyBorder="1" applyAlignment="1" applyProtection="1">
      <alignment horizontal="justify" vertical="center" wrapText="1"/>
    </xf>
    <xf numFmtId="44" fontId="1" fillId="3" borderId="9" xfId="1" applyFont="1" applyFill="1" applyBorder="1" applyAlignment="1" applyProtection="1">
      <alignment horizontal="center" vertical="center" wrapText="1"/>
    </xf>
    <xf numFmtId="0" fontId="6" fillId="3" borderId="11" xfId="0" applyFont="1" applyFill="1" applyBorder="1" applyAlignment="1" applyProtection="1">
      <alignment horizontal="justify" vertical="top"/>
    </xf>
    <xf numFmtId="0" fontId="6" fillId="3" borderId="6" xfId="0" applyFont="1" applyFill="1" applyBorder="1" applyAlignment="1" applyProtection="1">
      <alignment horizontal="justify" vertical="top"/>
    </xf>
    <xf numFmtId="0" fontId="13" fillId="3" borderId="0" xfId="0" applyFont="1" applyFill="1"/>
    <xf numFmtId="0" fontId="10" fillId="3" borderId="0" xfId="0" applyFont="1" applyFill="1" applyAlignment="1">
      <alignment horizontal="justify"/>
    </xf>
    <xf numFmtId="0" fontId="5" fillId="3" borderId="9" xfId="0" applyNumberFormat="1" applyFont="1" applyFill="1" applyBorder="1" applyAlignment="1" applyProtection="1">
      <alignment horizontal="justify" vertical="center" wrapText="1"/>
    </xf>
    <xf numFmtId="0" fontId="1" fillId="3" borderId="9" xfId="0" applyNumberFormat="1" applyFont="1" applyFill="1" applyBorder="1" applyAlignment="1" applyProtection="1">
      <alignment horizontal="left" vertical="center" wrapText="1"/>
    </xf>
    <xf numFmtId="0" fontId="6" fillId="3" borderId="2" xfId="0" applyFont="1" applyFill="1" applyBorder="1" applyAlignment="1" applyProtection="1">
      <alignment horizontal="justify" vertical="top"/>
    </xf>
    <xf numFmtId="0" fontId="16" fillId="3" borderId="1" xfId="0" applyFont="1" applyFill="1" applyBorder="1" applyAlignment="1" applyProtection="1">
      <alignment horizontal="justify" vertical="center" wrapText="1"/>
    </xf>
    <xf numFmtId="0" fontId="4" fillId="3" borderId="1" xfId="0" applyFont="1" applyFill="1" applyBorder="1" applyAlignment="1" applyProtection="1">
      <alignment horizontal="center" vertical="center" wrapText="1"/>
    </xf>
    <xf numFmtId="0" fontId="1" fillId="3" borderId="1" xfId="0" applyFont="1" applyFill="1" applyBorder="1" applyAlignment="1" applyProtection="1">
      <alignment horizontal="center" vertical="center"/>
    </xf>
    <xf numFmtId="0" fontId="1" fillId="3" borderId="1" xfId="0" applyFont="1" applyFill="1" applyBorder="1" applyAlignment="1" applyProtection="1">
      <alignment horizontal="center" vertical="center" wrapText="1"/>
    </xf>
    <xf numFmtId="0" fontId="2" fillId="3" borderId="1" xfId="0" applyFont="1" applyFill="1" applyBorder="1" applyAlignment="1" applyProtection="1">
      <alignment horizontal="center" vertical="center" wrapText="1"/>
    </xf>
    <xf numFmtId="0" fontId="2" fillId="3" borderId="1" xfId="0" applyFont="1" applyFill="1" applyBorder="1" applyAlignment="1" applyProtection="1">
      <alignment horizontal="justify" vertical="center" wrapText="1"/>
    </xf>
    <xf numFmtId="44" fontId="2" fillId="3" borderId="1" xfId="1" applyFont="1" applyFill="1" applyBorder="1" applyAlignment="1" applyProtection="1">
      <alignment vertical="center" wrapText="1"/>
    </xf>
    <xf numFmtId="44" fontId="2" fillId="3" borderId="1" xfId="1" applyFont="1" applyFill="1" applyBorder="1" applyAlignment="1" applyProtection="1">
      <alignment horizontal="center" vertical="center" wrapText="1"/>
    </xf>
    <xf numFmtId="0" fontId="2" fillId="3" borderId="1" xfId="0" applyNumberFormat="1" applyFont="1" applyFill="1" applyBorder="1" applyAlignment="1" applyProtection="1">
      <alignment horizontal="justify" vertical="center" wrapText="1"/>
    </xf>
    <xf numFmtId="0" fontId="2" fillId="3" borderId="6" xfId="0" applyFont="1" applyFill="1" applyBorder="1" applyAlignment="1" applyProtection="1">
      <alignment horizontal="center" vertical="center" wrapText="1"/>
    </xf>
    <xf numFmtId="0" fontId="2" fillId="3" borderId="5" xfId="0" applyNumberFormat="1" applyFont="1" applyFill="1" applyBorder="1" applyAlignment="1" applyProtection="1">
      <alignment horizontal="left" vertical="center" wrapText="1"/>
    </xf>
    <xf numFmtId="44" fontId="2" fillId="3" borderId="6" xfId="1" applyFont="1" applyFill="1" applyBorder="1" applyAlignment="1" applyProtection="1">
      <alignment vertical="center" wrapText="1"/>
    </xf>
    <xf numFmtId="44" fontId="6" fillId="3" borderId="6" xfId="1" applyFont="1" applyFill="1" applyBorder="1" applyAlignment="1" applyProtection="1">
      <alignment horizontal="justify" vertical="top"/>
    </xf>
    <xf numFmtId="44" fontId="6" fillId="3" borderId="6" xfId="1" applyFont="1" applyFill="1" applyBorder="1" applyAlignment="1" applyProtection="1">
      <alignment horizontal="justify" vertical="center"/>
    </xf>
    <xf numFmtId="0" fontId="2" fillId="3" borderId="6" xfId="0" applyNumberFormat="1" applyFont="1" applyFill="1" applyBorder="1" applyAlignment="1" applyProtection="1">
      <alignment horizontal="justify" vertical="center" wrapText="1"/>
    </xf>
    <xf numFmtId="0" fontId="2" fillId="3" borderId="1" xfId="0" applyNumberFormat="1" applyFont="1" applyFill="1" applyBorder="1" applyAlignment="1" applyProtection="1">
      <alignment horizontal="left" vertical="center" wrapText="1"/>
    </xf>
    <xf numFmtId="0" fontId="2" fillId="3" borderId="0" xfId="0" applyNumberFormat="1" applyFont="1" applyFill="1" applyBorder="1" applyAlignment="1" applyProtection="1">
      <alignment horizontal="left" vertical="center" wrapText="1"/>
    </xf>
    <xf numFmtId="44" fontId="2" fillId="3" borderId="6" xfId="1" applyFont="1" applyFill="1" applyBorder="1" applyAlignment="1" applyProtection="1">
      <alignment horizontal="center" vertical="center" wrapText="1"/>
    </xf>
    <xf numFmtId="0" fontId="6" fillId="3" borderId="7" xfId="0" applyFont="1" applyFill="1" applyBorder="1" applyAlignment="1" applyProtection="1">
      <alignment horizontal="justify" vertical="top"/>
    </xf>
    <xf numFmtId="0" fontId="6" fillId="3" borderId="4" xfId="0" applyFont="1" applyFill="1" applyBorder="1" applyAlignment="1" applyProtection="1">
      <alignment horizontal="justify" vertical="top"/>
    </xf>
    <xf numFmtId="0" fontId="2" fillId="3" borderId="7" xfId="0" applyFont="1" applyFill="1" applyBorder="1" applyAlignment="1" applyProtection="1">
      <alignment horizontal="center" vertical="center" wrapText="1"/>
    </xf>
    <xf numFmtId="0" fontId="2" fillId="3" borderId="7" xfId="0" applyNumberFormat="1" applyFont="1" applyFill="1" applyBorder="1" applyAlignment="1" applyProtection="1">
      <alignment horizontal="justify" vertical="center" wrapText="1"/>
    </xf>
    <xf numFmtId="44" fontId="2" fillId="3" borderId="7" xfId="1" applyFont="1" applyFill="1" applyBorder="1" applyAlignment="1" applyProtection="1">
      <alignment vertical="center" wrapText="1"/>
    </xf>
    <xf numFmtId="44" fontId="2" fillId="3" borderId="7" xfId="1" applyFont="1" applyFill="1" applyBorder="1" applyAlignment="1" applyProtection="1">
      <alignment horizontal="center" vertical="center" wrapText="1"/>
    </xf>
    <xf numFmtId="8" fontId="2" fillId="3" borderId="7" xfId="1" applyNumberFormat="1" applyFont="1" applyFill="1" applyBorder="1" applyAlignment="1" applyProtection="1">
      <alignment horizontal="center" vertical="center" wrapText="1"/>
    </xf>
    <xf numFmtId="44" fontId="2" fillId="3" borderId="4" xfId="1" applyFont="1" applyFill="1" applyBorder="1" applyAlignment="1" applyProtection="1">
      <alignment horizontal="center"/>
    </xf>
    <xf numFmtId="44" fontId="1" fillId="3" borderId="4" xfId="1" applyFont="1" applyFill="1" applyBorder="1" applyAlignment="1" applyProtection="1">
      <alignment horizontal="justify" vertical="center" wrapText="1"/>
    </xf>
    <xf numFmtId="44" fontId="1" fillId="3" borderId="8" xfId="1" applyFont="1" applyFill="1" applyBorder="1" applyAlignment="1" applyProtection="1"/>
    <xf numFmtId="44" fontId="2" fillId="3" borderId="8" xfId="1" applyFont="1" applyFill="1" applyBorder="1" applyAlignment="1" applyProtection="1">
      <alignment horizontal="justify" vertical="center" wrapText="1"/>
    </xf>
    <xf numFmtId="0" fontId="2" fillId="3" borderId="1" xfId="0" applyFont="1" applyFill="1" applyBorder="1" applyAlignment="1" applyProtection="1">
      <alignment horizontal="center"/>
    </xf>
    <xf numFmtId="0" fontId="3" fillId="3" borderId="1" xfId="0" applyFont="1" applyFill="1" applyBorder="1" applyAlignment="1" applyProtection="1">
      <alignment horizontal="justify" vertical="top"/>
    </xf>
    <xf numFmtId="0" fontId="1" fillId="3" borderId="1" xfId="0" applyFont="1" applyFill="1" applyBorder="1" applyAlignment="1" applyProtection="1">
      <alignment horizontal="justify" vertical="center" wrapText="1"/>
    </xf>
    <xf numFmtId="0" fontId="6" fillId="3" borderId="1" xfId="0" applyFont="1" applyFill="1" applyBorder="1" applyAlignment="1" applyProtection="1">
      <alignment horizontal="center" vertical="center"/>
    </xf>
    <xf numFmtId="0" fontId="6" fillId="2" borderId="9" xfId="0" applyFont="1" applyFill="1" applyBorder="1" applyAlignment="1" applyProtection="1">
      <alignment horizontal="justify" vertical="top" wrapText="1"/>
    </xf>
    <xf numFmtId="0" fontId="6" fillId="2" borderId="17" xfId="0" applyFont="1" applyFill="1" applyBorder="1" applyAlignment="1" applyProtection="1">
      <alignment horizontal="justify" vertical="top"/>
    </xf>
    <xf numFmtId="0" fontId="6" fillId="2" borderId="16" xfId="0" applyFont="1" applyFill="1" applyBorder="1" applyAlignment="1" applyProtection="1">
      <alignment horizontal="justify" vertical="top"/>
    </xf>
    <xf numFmtId="0" fontId="3" fillId="2" borderId="9" xfId="0" applyFont="1" applyFill="1" applyBorder="1" applyAlignment="1" applyProtection="1">
      <alignment horizontal="justify" vertical="center" wrapText="1"/>
    </xf>
    <xf numFmtId="0" fontId="3" fillId="2" borderId="17" xfId="0" applyFont="1" applyFill="1" applyBorder="1" applyAlignment="1" applyProtection="1">
      <alignment horizontal="justify" vertical="center"/>
    </xf>
    <xf numFmtId="0" fontId="3" fillId="2" borderId="16" xfId="0" applyFont="1" applyFill="1" applyBorder="1" applyAlignment="1" applyProtection="1">
      <alignment horizontal="justify" vertical="center"/>
    </xf>
    <xf numFmtId="0" fontId="0" fillId="0" borderId="9" xfId="0" applyBorder="1" applyAlignment="1">
      <alignment horizontal="left" vertical="center" wrapText="1"/>
    </xf>
    <xf numFmtId="0" fontId="1" fillId="2" borderId="9" xfId="0" applyFont="1" applyFill="1" applyBorder="1" applyAlignment="1" applyProtection="1">
      <alignment horizontal="center" vertical="center"/>
    </xf>
    <xf numFmtId="44" fontId="1" fillId="2" borderId="9" xfId="1" applyFont="1" applyFill="1" applyBorder="1" applyAlignment="1" applyProtection="1">
      <alignment horizontal="center" vertical="center"/>
    </xf>
    <xf numFmtId="0" fontId="1" fillId="2" borderId="9" xfId="0" applyFont="1" applyFill="1" applyBorder="1" applyAlignment="1" applyProtection="1">
      <alignment horizontal="center" vertical="center" wrapText="1"/>
    </xf>
    <xf numFmtId="44" fontId="2" fillId="2" borderId="9" xfId="1" applyFont="1" applyFill="1" applyBorder="1" applyAlignment="1" applyProtection="1">
      <alignment vertical="center" wrapText="1"/>
    </xf>
    <xf numFmtId="0" fontId="6" fillId="2" borderId="18" xfId="0" applyFont="1" applyFill="1" applyBorder="1" applyAlignment="1" applyProtection="1">
      <alignment horizontal="justify" vertical="top"/>
    </xf>
    <xf numFmtId="0" fontId="6" fillId="2" borderId="2" xfId="0" applyFont="1" applyFill="1" applyBorder="1" applyAlignment="1" applyProtection="1">
      <alignment horizontal="justify" vertical="top"/>
    </xf>
    <xf numFmtId="44" fontId="2" fillId="2" borderId="9" xfId="0" applyNumberFormat="1" applyFont="1" applyFill="1" applyBorder="1" applyAlignment="1" applyProtection="1">
      <alignment horizontal="center" vertical="center" wrapText="1"/>
    </xf>
    <xf numFmtId="44" fontId="2" fillId="2" borderId="9" xfId="1" applyFont="1" applyFill="1" applyBorder="1" applyAlignment="1" applyProtection="1">
      <alignment horizontal="center"/>
    </xf>
    <xf numFmtId="44" fontId="1" fillId="2" borderId="9" xfId="1" applyFont="1" applyFill="1" applyBorder="1" applyAlignment="1" applyProtection="1">
      <alignment horizontal="justify" vertical="center" wrapText="1"/>
    </xf>
    <xf numFmtId="44" fontId="1" fillId="2" borderId="9" xfId="1" applyFont="1" applyFill="1" applyBorder="1" applyAlignment="1" applyProtection="1"/>
    <xf numFmtId="44" fontId="2" fillId="2" borderId="9" xfId="1" applyFont="1" applyFill="1" applyBorder="1" applyAlignment="1" applyProtection="1">
      <alignment horizontal="justify" vertical="center" wrapText="1"/>
    </xf>
    <xf numFmtId="44" fontId="2" fillId="2" borderId="9" xfId="1" applyFont="1" applyFill="1" applyBorder="1" applyAlignment="1" applyProtection="1"/>
    <xf numFmtId="0" fontId="2" fillId="2" borderId="9" xfId="0" applyFont="1" applyFill="1" applyBorder="1" applyAlignment="1" applyProtection="1">
      <alignment horizontal="center"/>
    </xf>
    <xf numFmtId="0" fontId="4" fillId="2" borderId="9" xfId="0" applyFont="1" applyFill="1" applyBorder="1" applyAlignment="1" applyProtection="1">
      <alignment horizontal="center" vertical="center" wrapText="1"/>
    </xf>
    <xf numFmtId="44" fontId="2" fillId="2" borderId="9" xfId="1" applyFont="1" applyFill="1" applyBorder="1" applyProtection="1"/>
    <xf numFmtId="44" fontId="2" fillId="2" borderId="9" xfId="1" applyFont="1" applyFill="1" applyBorder="1" applyAlignment="1" applyProtection="1">
      <alignment horizontal="right"/>
    </xf>
    <xf numFmtId="0" fontId="1" fillId="2" borderId="9" xfId="0" applyFont="1" applyFill="1" applyBorder="1" applyAlignment="1" applyProtection="1">
      <alignment horizontal="justify" vertical="center" wrapText="1"/>
    </xf>
    <xf numFmtId="0" fontId="2" fillId="2" borderId="4" xfId="0" applyFont="1" applyFill="1" applyBorder="1" applyAlignment="1" applyProtection="1">
      <alignment horizontal="justify" vertical="center"/>
    </xf>
    <xf numFmtId="0" fontId="2" fillId="2" borderId="4" xfId="0" applyFont="1" applyFill="1" applyBorder="1" applyAlignment="1" applyProtection="1">
      <alignment horizontal="center" vertical="center"/>
    </xf>
    <xf numFmtId="0" fontId="2" fillId="2" borderId="4" xfId="0" applyFont="1" applyFill="1" applyBorder="1" applyAlignment="1" applyProtection="1">
      <alignment horizontal="justify" vertical="center" wrapText="1"/>
    </xf>
    <xf numFmtId="44" fontId="2" fillId="2" borderId="4" xfId="1" applyFont="1" applyFill="1" applyBorder="1" applyAlignment="1" applyProtection="1">
      <alignment horizontal="justify" vertical="center"/>
    </xf>
    <xf numFmtId="0" fontId="2" fillId="2" borderId="4" xfId="0" applyNumberFormat="1" applyFont="1" applyFill="1" applyBorder="1" applyAlignment="1" applyProtection="1">
      <alignment horizontal="justify" vertical="center" wrapText="1"/>
    </xf>
    <xf numFmtId="0" fontId="6" fillId="2" borderId="4" xfId="0" applyFont="1" applyFill="1" applyBorder="1" applyAlignment="1" applyProtection="1">
      <alignment horizontal="justify" vertical="top" wrapText="1"/>
    </xf>
    <xf numFmtId="0" fontId="2" fillId="2" borderId="16" xfId="0" applyFont="1" applyFill="1" applyBorder="1" applyAlignment="1" applyProtection="1">
      <alignment horizontal="justify" vertical="center"/>
    </xf>
    <xf numFmtId="0" fontId="2" fillId="2" borderId="16" xfId="0" applyFont="1" applyFill="1" applyBorder="1" applyAlignment="1" applyProtection="1">
      <alignment horizontal="center" vertical="center"/>
    </xf>
    <xf numFmtId="0" fontId="2" fillId="2" borderId="16" xfId="0" applyFont="1" applyFill="1" applyBorder="1" applyAlignment="1" applyProtection="1">
      <alignment horizontal="justify" vertical="center" wrapText="1"/>
    </xf>
    <xf numFmtId="44" fontId="2" fillId="2" borderId="16" xfId="1" applyFont="1" applyFill="1" applyBorder="1" applyAlignment="1" applyProtection="1">
      <alignment horizontal="justify" vertical="top"/>
    </xf>
    <xf numFmtId="44" fontId="2" fillId="2" borderId="16" xfId="1" applyFont="1" applyFill="1" applyBorder="1" applyAlignment="1" applyProtection="1">
      <alignment horizontal="justify" vertical="center"/>
    </xf>
    <xf numFmtId="0" fontId="2" fillId="2" borderId="16" xfId="0" applyNumberFormat="1" applyFont="1" applyFill="1" applyBorder="1" applyAlignment="1" applyProtection="1">
      <alignment horizontal="justify" vertical="center" wrapText="1"/>
    </xf>
    <xf numFmtId="0" fontId="6" fillId="2" borderId="16" xfId="0" applyFont="1" applyFill="1" applyBorder="1" applyAlignment="1" applyProtection="1">
      <alignment horizontal="justify" vertical="top" wrapText="1"/>
    </xf>
    <xf numFmtId="0" fontId="3" fillId="2" borderId="16" xfId="0" applyFont="1" applyFill="1" applyBorder="1" applyAlignment="1" applyProtection="1">
      <alignment horizontal="justify" vertical="top"/>
    </xf>
    <xf numFmtId="0" fontId="3" fillId="2" borderId="16" xfId="0" applyFont="1" applyFill="1" applyBorder="1" applyAlignment="1" applyProtection="1">
      <alignment horizontal="justify" vertical="top" wrapText="1"/>
    </xf>
    <xf numFmtId="0" fontId="6" fillId="2" borderId="16" xfId="0" applyFont="1" applyFill="1" applyBorder="1" applyAlignment="1" applyProtection="1">
      <alignment horizontal="justify" vertical="center"/>
    </xf>
    <xf numFmtId="0" fontId="6" fillId="2" borderId="16" xfId="0" applyFont="1" applyFill="1" applyBorder="1" applyAlignment="1" applyProtection="1">
      <alignment horizontal="center" vertical="center"/>
    </xf>
    <xf numFmtId="0" fontId="6" fillId="2" borderId="16" xfId="0" applyFont="1" applyFill="1" applyBorder="1" applyAlignment="1" applyProtection="1">
      <alignment horizontal="justify" vertical="center" wrapText="1"/>
    </xf>
    <xf numFmtId="44" fontId="6" fillId="2" borderId="16" xfId="1" applyFont="1" applyFill="1" applyBorder="1" applyAlignment="1" applyProtection="1">
      <alignment horizontal="justify" vertical="top"/>
    </xf>
    <xf numFmtId="44" fontId="6" fillId="2" borderId="16" xfId="1" applyFont="1" applyFill="1" applyBorder="1" applyAlignment="1" applyProtection="1">
      <alignment horizontal="justify" vertical="center"/>
    </xf>
    <xf numFmtId="0" fontId="6" fillId="2" borderId="16" xfId="0" applyNumberFormat="1" applyFont="1" applyFill="1" applyBorder="1" applyAlignment="1" applyProtection="1">
      <alignment horizontal="justify" vertical="center" wrapText="1"/>
    </xf>
    <xf numFmtId="0" fontId="0" fillId="0" borderId="0" xfId="0" applyAlignment="1">
      <alignment horizontal="left" vertical="center"/>
    </xf>
    <xf numFmtId="0" fontId="18" fillId="0" borderId="1" xfId="0" applyFont="1" applyFill="1" applyBorder="1" applyAlignment="1">
      <alignment vertical="center"/>
    </xf>
    <xf numFmtId="0" fontId="18" fillId="0" borderId="1" xfId="0" applyFont="1" applyFill="1" applyBorder="1" applyAlignment="1">
      <alignment horizontal="center" vertical="center" wrapText="1"/>
    </xf>
    <xf numFmtId="44" fontId="18" fillId="0" borderId="1" xfId="0" applyNumberFormat="1" applyFont="1" applyFill="1" applyBorder="1" applyAlignment="1">
      <alignment horizontal="center" vertical="center" wrapText="1"/>
    </xf>
    <xf numFmtId="0" fontId="20" fillId="0" borderId="2" xfId="0" applyFont="1" applyFill="1" applyBorder="1" applyAlignment="1">
      <alignment horizontal="center" vertical="center"/>
    </xf>
    <xf numFmtId="0" fontId="20" fillId="0" borderId="2" xfId="0" applyFont="1" applyFill="1" applyBorder="1" applyAlignment="1">
      <alignment vertical="center"/>
    </xf>
    <xf numFmtId="0" fontId="20" fillId="0" borderId="2" xfId="0" applyFont="1" applyFill="1" applyBorder="1" applyAlignment="1">
      <alignment vertical="center" wrapText="1"/>
    </xf>
    <xf numFmtId="44" fontId="20" fillId="0" borderId="2" xfId="0" applyNumberFormat="1" applyFont="1" applyFill="1" applyBorder="1" applyAlignment="1">
      <alignment vertical="center"/>
    </xf>
    <xf numFmtId="0" fontId="20" fillId="0" borderId="6" xfId="0" applyFont="1" applyFill="1" applyBorder="1" applyAlignment="1">
      <alignment horizontal="center" vertical="center"/>
    </xf>
    <xf numFmtId="0" fontId="20" fillId="0" borderId="1" xfId="0" applyFont="1" applyFill="1" applyBorder="1" applyAlignment="1">
      <alignment vertical="center" wrapText="1"/>
    </xf>
    <xf numFmtId="44" fontId="20" fillId="0" borderId="6" xfId="0" applyNumberFormat="1" applyFont="1" applyFill="1" applyBorder="1" applyAlignment="1">
      <alignment vertical="center"/>
    </xf>
    <xf numFmtId="0" fontId="20" fillId="0" borderId="6" xfId="0" applyFont="1" applyFill="1" applyBorder="1" applyAlignment="1">
      <alignment vertical="center" wrapText="1"/>
    </xf>
    <xf numFmtId="0" fontId="20" fillId="0" borderId="1" xfId="0" applyFont="1" applyFill="1" applyBorder="1" applyAlignment="1">
      <alignment horizontal="center" vertical="center"/>
    </xf>
    <xf numFmtId="44" fontId="20" fillId="0" borderId="1" xfId="0" applyNumberFormat="1" applyFont="1" applyFill="1" applyBorder="1" applyAlignment="1">
      <alignment vertical="center"/>
    </xf>
    <xf numFmtId="0" fontId="20" fillId="0" borderId="1" xfId="0" applyFont="1" applyFill="1" applyBorder="1" applyAlignment="1">
      <alignment horizontal="center" vertical="center" wrapText="1"/>
    </xf>
    <xf numFmtId="0" fontId="20" fillId="0" borderId="1" xfId="0" applyFont="1" applyFill="1" applyBorder="1" applyAlignment="1">
      <alignment vertical="center"/>
    </xf>
    <xf numFmtId="0" fontId="20" fillId="0" borderId="1" xfId="0" applyFont="1" applyFill="1" applyBorder="1" applyAlignment="1">
      <alignment horizontal="left" vertical="center" wrapText="1"/>
    </xf>
    <xf numFmtId="0" fontId="20" fillId="0" borderId="1" xfId="0" applyNumberFormat="1" applyFont="1" applyFill="1" applyBorder="1" applyAlignment="1" applyProtection="1">
      <alignment horizontal="left" vertical="center" wrapText="1"/>
    </xf>
    <xf numFmtId="44" fontId="21" fillId="0" borderId="1" xfId="0" applyNumberFormat="1" applyFont="1" applyFill="1" applyBorder="1" applyAlignment="1">
      <alignment vertical="center"/>
    </xf>
    <xf numFmtId="44" fontId="20" fillId="0" borderId="1" xfId="0" applyNumberFormat="1" applyFont="1" applyFill="1" applyBorder="1"/>
    <xf numFmtId="0" fontId="20" fillId="0" borderId="1" xfId="0" applyFont="1" applyFill="1" applyBorder="1" applyAlignment="1">
      <alignment horizontal="left" vertical="top" wrapText="1"/>
    </xf>
    <xf numFmtId="0" fontId="20" fillId="0" borderId="16" xfId="0" applyFont="1" applyFill="1" applyBorder="1" applyAlignment="1">
      <alignment horizontal="center" vertical="center"/>
    </xf>
    <xf numFmtId="0" fontId="20" fillId="0" borderId="16" xfId="0" applyFont="1" applyFill="1" applyBorder="1" applyAlignment="1">
      <alignment vertical="center"/>
    </xf>
    <xf numFmtId="0" fontId="20" fillId="0" borderId="16" xfId="0" applyFont="1" applyFill="1" applyBorder="1" applyAlignment="1">
      <alignment vertical="center" wrapText="1"/>
    </xf>
    <xf numFmtId="44" fontId="20" fillId="0" borderId="16" xfId="0" applyNumberFormat="1" applyFont="1" applyFill="1" applyBorder="1" applyAlignment="1">
      <alignment vertical="center"/>
    </xf>
    <xf numFmtId="0" fontId="20" fillId="0" borderId="16" xfId="0" applyFont="1" applyFill="1" applyBorder="1" applyAlignment="1">
      <alignment horizontal="left" vertical="center" wrapText="1"/>
    </xf>
    <xf numFmtId="44" fontId="20" fillId="0" borderId="1" xfId="0" applyNumberFormat="1" applyFont="1" applyFill="1" applyBorder="1" applyAlignment="1">
      <alignment vertical="center" wrapText="1"/>
    </xf>
    <xf numFmtId="6" fontId="20" fillId="0" borderId="1" xfId="0" applyNumberFormat="1" applyFont="1" applyFill="1" applyBorder="1" applyAlignment="1">
      <alignment horizontal="left" vertical="center" wrapText="1"/>
    </xf>
    <xf numFmtId="0" fontId="18" fillId="0" borderId="1" xfId="0" applyFont="1" applyFill="1" applyBorder="1" applyAlignment="1">
      <alignment vertical="center" wrapText="1"/>
    </xf>
    <xf numFmtId="44" fontId="18" fillId="0" borderId="3" xfId="0" applyNumberFormat="1" applyFont="1" applyFill="1" applyBorder="1" applyAlignment="1">
      <alignment vertical="center"/>
    </xf>
    <xf numFmtId="0" fontId="18" fillId="0" borderId="1" xfId="0" applyFont="1" applyFill="1" applyBorder="1" applyAlignment="1">
      <alignment horizontal="left" vertical="center" wrapText="1"/>
    </xf>
    <xf numFmtId="44" fontId="20" fillId="0" borderId="4" xfId="0" applyNumberFormat="1" applyFont="1" applyFill="1" applyBorder="1" applyAlignment="1">
      <alignment vertical="center"/>
    </xf>
    <xf numFmtId="0" fontId="22" fillId="0" borderId="1" xfId="0" applyFont="1" applyFill="1" applyBorder="1" applyAlignment="1">
      <alignment vertical="center" wrapText="1"/>
    </xf>
    <xf numFmtId="0" fontId="20" fillId="0" borderId="1" xfId="0" applyFont="1" applyFill="1" applyBorder="1" applyAlignment="1">
      <alignment horizontal="left" vertical="center"/>
    </xf>
    <xf numFmtId="44" fontId="21" fillId="0" borderId="16" xfId="0" applyNumberFormat="1" applyFont="1" applyFill="1" applyBorder="1" applyAlignment="1">
      <alignment vertical="center"/>
    </xf>
    <xf numFmtId="0" fontId="18" fillId="0" borderId="1" xfId="0" applyFont="1" applyFill="1" applyBorder="1"/>
    <xf numFmtId="0" fontId="20" fillId="0" borderId="1" xfId="0" applyFont="1" applyFill="1" applyBorder="1" applyAlignment="1"/>
    <xf numFmtId="0" fontId="20" fillId="0" borderId="0" xfId="0" applyFont="1" applyFill="1" applyBorder="1" applyAlignment="1"/>
    <xf numFmtId="0" fontId="0" fillId="0" borderId="0" xfId="0" applyFont="1" applyFill="1"/>
    <xf numFmtId="10" fontId="0" fillId="0" borderId="0" xfId="0" applyNumberFormat="1" applyFont="1" applyFill="1"/>
    <xf numFmtId="0" fontId="20" fillId="0" borderId="0" xfId="0" applyFont="1" applyFill="1" applyBorder="1" applyAlignment="1">
      <alignment horizontal="left" vertical="center" wrapText="1"/>
    </xf>
    <xf numFmtId="0" fontId="23" fillId="0" borderId="0" xfId="0" applyFont="1" applyFill="1"/>
    <xf numFmtId="0" fontId="0" fillId="0" borderId="0" xfId="0" applyFont="1" applyFill="1" applyAlignment="1">
      <alignment horizontal="left" vertical="center"/>
    </xf>
    <xf numFmtId="0" fontId="18" fillId="0" borderId="1" xfId="0" applyFont="1" applyFill="1" applyBorder="1" applyAlignment="1">
      <alignment horizontal="center" vertical="center"/>
    </xf>
    <xf numFmtId="0" fontId="18" fillId="0" borderId="1" xfId="0" applyFont="1" applyFill="1" applyBorder="1" applyAlignment="1">
      <alignment horizontal="center" vertical="center"/>
    </xf>
    <xf numFmtId="0" fontId="19" fillId="0" borderId="1" xfId="0" applyFont="1" applyFill="1" applyBorder="1" applyAlignment="1">
      <alignment vertical="center"/>
    </xf>
    <xf numFmtId="0" fontId="1" fillId="3" borderId="1" xfId="0" applyFont="1" applyFill="1" applyBorder="1" applyAlignment="1" applyProtection="1">
      <alignment horizontal="center" vertical="center" wrapText="1"/>
    </xf>
    <xf numFmtId="0" fontId="2" fillId="3" borderId="1" xfId="0" applyFont="1" applyFill="1" applyBorder="1" applyAlignment="1">
      <alignment horizontal="center" vertical="center"/>
    </xf>
    <xf numFmtId="0" fontId="4" fillId="3" borderId="1" xfId="0" applyFont="1" applyFill="1" applyBorder="1" applyAlignment="1" applyProtection="1">
      <alignment horizontal="center" vertical="center" wrapText="1"/>
    </xf>
    <xf numFmtId="0" fontId="1" fillId="3" borderId="9" xfId="0" applyFont="1" applyFill="1" applyBorder="1" applyAlignment="1" applyProtection="1">
      <alignment horizontal="center" vertical="center" wrapText="1"/>
    </xf>
    <xf numFmtId="0" fontId="1" fillId="3" borderId="9" xfId="0" applyFont="1" applyFill="1" applyBorder="1" applyAlignment="1">
      <alignment horizontal="center" vertical="center"/>
    </xf>
    <xf numFmtId="0" fontId="4" fillId="3" borderId="9" xfId="0" applyFont="1" applyFill="1" applyBorder="1" applyAlignment="1" applyProtection="1">
      <alignment horizontal="center" vertical="center" wrapText="1"/>
    </xf>
    <xf numFmtId="0" fontId="1" fillId="4" borderId="5" xfId="3" applyFont="1" applyFill="1" applyBorder="1" applyAlignment="1" applyProtection="1">
      <alignment horizontal="center" vertical="center" wrapText="1"/>
    </xf>
    <xf numFmtId="0" fontId="4" fillId="4" borderId="5" xfId="3" applyFont="1" applyFill="1" applyBorder="1" applyAlignment="1" applyProtection="1">
      <alignment horizontal="center" vertical="center" wrapText="1"/>
    </xf>
    <xf numFmtId="0" fontId="1" fillId="3" borderId="1" xfId="3" applyFont="1" applyFill="1" applyBorder="1" applyAlignment="1" applyProtection="1">
      <alignment horizontal="center" vertical="center" wrapText="1"/>
    </xf>
    <xf numFmtId="0" fontId="5" fillId="3" borderId="1" xfId="3" applyFont="1" applyFill="1" applyBorder="1" applyAlignment="1">
      <alignment horizontal="center" vertical="center"/>
    </xf>
    <xf numFmtId="0" fontId="4" fillId="3" borderId="1" xfId="3" applyFont="1" applyFill="1" applyBorder="1" applyAlignment="1" applyProtection="1">
      <alignment horizontal="center" vertical="center" wrapText="1"/>
    </xf>
    <xf numFmtId="0" fontId="1" fillId="0" borderId="9" xfId="0" applyFont="1" applyFill="1" applyBorder="1" applyAlignment="1" applyProtection="1">
      <alignment horizontal="center" vertical="center" wrapText="1"/>
    </xf>
    <xf numFmtId="0" fontId="1" fillId="2" borderId="9" xfId="0" applyFont="1" applyFill="1" applyBorder="1" applyAlignment="1" applyProtection="1">
      <alignment horizontal="center" vertical="center"/>
    </xf>
    <xf numFmtId="0" fontId="1" fillId="2" borderId="9" xfId="0" applyFont="1" applyFill="1" applyBorder="1" applyAlignment="1" applyProtection="1">
      <alignment horizontal="center" vertical="center" wrapText="1"/>
    </xf>
    <xf numFmtId="0" fontId="10" fillId="2" borderId="9" xfId="0" applyFont="1" applyFill="1" applyBorder="1" applyAlignment="1">
      <alignment horizontal="center" vertical="center"/>
    </xf>
    <xf numFmtId="0" fontId="0" fillId="0" borderId="16" xfId="0" applyBorder="1" applyAlignment="1">
      <alignment horizontal="center"/>
    </xf>
    <xf numFmtId="0" fontId="24" fillId="0" borderId="0" xfId="0" applyFont="1" applyFill="1"/>
    <xf numFmtId="0" fontId="24" fillId="0" borderId="0" xfId="0" applyFont="1" applyFill="1" applyAlignment="1">
      <alignment horizontal="left" vertical="center"/>
    </xf>
    <xf numFmtId="44" fontId="24" fillId="0" borderId="0" xfId="0" applyNumberFormat="1" applyFont="1" applyFill="1"/>
  </cellXfs>
  <cellStyles count="20">
    <cellStyle name="Euro" xfId="1"/>
    <cellStyle name="Euro 2" xfId="12"/>
    <cellStyle name="Euro 2 2" xfId="18"/>
    <cellStyle name="Euro 3" xfId="2"/>
    <cellStyle name="Euro 3 10" xfId="11"/>
    <cellStyle name="Euro 3 2" xfId="13"/>
    <cellStyle name="Euro 3 2 2 2" xfId="4"/>
    <cellStyle name="Euro 3 2 2 2 2" xfId="7"/>
    <cellStyle name="Euro 3 2 2 2 3" xfId="8"/>
    <cellStyle name="Euro 3 2 2 2 3 2" xfId="10"/>
    <cellStyle name="Euro 3 2 2 2 3 3" xfId="14"/>
    <cellStyle name="Euro 3 5" xfId="6"/>
    <cellStyle name="Euro 3 5 2" xfId="15"/>
    <cellStyle name="Euro 3 8" xfId="5"/>
    <cellStyle name="Euro 4" xfId="17"/>
    <cellStyle name="Migliaia 2" xfId="19"/>
    <cellStyle name="Normale" xfId="0" builtinId="0"/>
    <cellStyle name="Normale 2" xfId="3"/>
    <cellStyle name="Normale 3" xfId="16"/>
    <cellStyle name="Normale 4" xfId="9"/>
  </cellStyles>
  <dxfs count="0"/>
  <tableStyles count="0" defaultTableStyle="TableStyleMedium2" defaultPivotStyle="PivotStyleLight16"/>
  <colors>
    <mruColors>
      <color rgb="FFDC24A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c.marseglia\AppData\Local\Microsoft\Windows\Temporary%20Internet%20Files\Content.Outlook\AJEVJDRH\Variazione%20Budget%20n%20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glio1"/>
    </sheetNames>
    <sheetDataSet>
      <sheetData sheetId="0"/>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javascript:;"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
  <dimension ref="A1:N85"/>
  <sheetViews>
    <sheetView tabSelected="1" topLeftCell="A73" zoomScale="60" zoomScaleNormal="60" workbookViewId="0">
      <selection activeCell="A3" sqref="A3:XFD70"/>
    </sheetView>
  </sheetViews>
  <sheetFormatPr defaultColWidth="21.6640625" defaultRowHeight="105.75" customHeight="1" x14ac:dyDescent="0.3"/>
  <cols>
    <col min="1" max="1" width="5" style="263" customWidth="1"/>
    <col min="2" max="2" width="20.44140625" style="263" customWidth="1"/>
    <col min="3" max="3" width="35.44140625" style="263" customWidth="1"/>
    <col min="4" max="4" width="26" style="263" customWidth="1"/>
    <col min="5" max="5" width="19.109375" style="263" customWidth="1"/>
    <col min="6" max="6" width="23.5546875" style="263" customWidth="1"/>
    <col min="7" max="7" width="23.6640625" style="263" customWidth="1"/>
    <col min="8" max="8" width="120.109375" style="267" customWidth="1"/>
    <col min="9" max="16384" width="21.6640625" style="263"/>
  </cols>
  <sheetData>
    <row r="1" spans="1:14" s="260" customFormat="1" ht="23.25" customHeight="1" x14ac:dyDescent="0.25">
      <c r="A1" s="269" t="s">
        <v>356</v>
      </c>
      <c r="B1" s="270"/>
      <c r="C1" s="270"/>
      <c r="D1" s="270"/>
      <c r="E1" s="270"/>
      <c r="F1" s="270"/>
      <c r="G1" s="270"/>
      <c r="H1" s="270"/>
    </row>
    <row r="2" spans="1:14" s="260" customFormat="1" ht="38.25" customHeight="1" x14ac:dyDescent="0.25">
      <c r="A2" s="268" t="s">
        <v>0</v>
      </c>
      <c r="B2" s="226" t="s">
        <v>1</v>
      </c>
      <c r="C2" s="227" t="s">
        <v>2</v>
      </c>
      <c r="D2" s="228" t="s">
        <v>3</v>
      </c>
      <c r="E2" s="228" t="s">
        <v>4</v>
      </c>
      <c r="F2" s="228" t="s">
        <v>5</v>
      </c>
      <c r="G2" s="228" t="s">
        <v>6</v>
      </c>
      <c r="H2" s="227" t="s">
        <v>7</v>
      </c>
    </row>
    <row r="3" spans="1:14" s="261" customFormat="1" ht="225" customHeight="1" x14ac:dyDescent="0.25">
      <c r="A3" s="229" t="s">
        <v>8</v>
      </c>
      <c r="B3" s="230" t="s">
        <v>9</v>
      </c>
      <c r="C3" s="231" t="s">
        <v>10</v>
      </c>
      <c r="D3" s="232">
        <f>163834+6601+168+121929+241872</f>
        <v>534404</v>
      </c>
      <c r="E3" s="232">
        <f>18998</f>
        <v>18998</v>
      </c>
      <c r="F3" s="232"/>
      <c r="G3" s="232"/>
      <c r="H3" s="231" t="s">
        <v>365</v>
      </c>
    </row>
    <row r="4" spans="1:14" s="262" customFormat="1" ht="88.2" customHeight="1" x14ac:dyDescent="0.25">
      <c r="A4" s="229" t="s">
        <v>8</v>
      </c>
      <c r="B4" s="230" t="s">
        <v>310</v>
      </c>
      <c r="C4" s="231" t="s">
        <v>311</v>
      </c>
      <c r="D4" s="232"/>
      <c r="E4" s="232">
        <f>40000-35736.7</f>
        <v>4263.3000000000029</v>
      </c>
      <c r="F4" s="232"/>
      <c r="G4" s="232"/>
      <c r="H4" s="231" t="s">
        <v>312</v>
      </c>
    </row>
    <row r="5" spans="1:14" s="262" customFormat="1" ht="105.75" customHeight="1" x14ac:dyDescent="0.25">
      <c r="A5" s="233" t="s">
        <v>8</v>
      </c>
      <c r="B5" s="230" t="s">
        <v>158</v>
      </c>
      <c r="C5" s="234" t="s">
        <v>159</v>
      </c>
      <c r="D5" s="235">
        <v>189990</v>
      </c>
      <c r="E5" s="235"/>
      <c r="F5" s="235"/>
      <c r="G5" s="235"/>
      <c r="H5" s="236" t="s">
        <v>287</v>
      </c>
    </row>
    <row r="6" spans="1:14" s="262" customFormat="1" ht="73.2" customHeight="1" x14ac:dyDescent="0.25">
      <c r="A6" s="237" t="s">
        <v>8</v>
      </c>
      <c r="B6" s="234" t="s">
        <v>122</v>
      </c>
      <c r="C6" s="234" t="s">
        <v>123</v>
      </c>
      <c r="D6" s="238">
        <f>3517</f>
        <v>3517</v>
      </c>
      <c r="E6" s="234"/>
      <c r="F6" s="238"/>
      <c r="G6" s="234"/>
      <c r="H6" s="234" t="s">
        <v>321</v>
      </c>
    </row>
    <row r="7" spans="1:14" s="262" customFormat="1" ht="73.2" customHeight="1" x14ac:dyDescent="0.25">
      <c r="A7" s="246" t="s">
        <v>8</v>
      </c>
      <c r="B7" s="234" t="s">
        <v>382</v>
      </c>
      <c r="C7" s="248" t="s">
        <v>383</v>
      </c>
      <c r="D7" s="249">
        <f>15891.95</f>
        <v>15891.95</v>
      </c>
      <c r="E7" s="231"/>
      <c r="F7" s="232"/>
      <c r="G7" s="231"/>
      <c r="H7" s="248" t="s">
        <v>384</v>
      </c>
    </row>
    <row r="8" spans="1:14" s="262" customFormat="1" ht="105.75" customHeight="1" x14ac:dyDescent="0.25">
      <c r="A8" s="239" t="s">
        <v>8</v>
      </c>
      <c r="B8" s="234" t="s">
        <v>103</v>
      </c>
      <c r="C8" s="234" t="s">
        <v>104</v>
      </c>
      <c r="D8" s="238">
        <f>211.2+18627.07</f>
        <v>18838.27</v>
      </c>
      <c r="E8" s="235"/>
      <c r="F8" s="235"/>
      <c r="G8" s="235"/>
      <c r="H8" s="234" t="s">
        <v>319</v>
      </c>
    </row>
    <row r="9" spans="1:14" ht="357.75" customHeight="1" x14ac:dyDescent="0.3">
      <c r="A9" s="237" t="s">
        <v>8</v>
      </c>
      <c r="B9" s="240" t="s">
        <v>11</v>
      </c>
      <c r="C9" s="234" t="s">
        <v>12</v>
      </c>
      <c r="D9" s="238">
        <f>22357.89+45000+14870.54+7963.73+136059.9</f>
        <v>226252.06</v>
      </c>
      <c r="E9" s="238">
        <f>2000.57+47632.36</f>
        <v>49632.93</v>
      </c>
      <c r="F9" s="238"/>
      <c r="G9" s="238" t="s">
        <v>13</v>
      </c>
      <c r="H9" s="241" t="s">
        <v>297</v>
      </c>
      <c r="N9" s="264"/>
    </row>
    <row r="10" spans="1:14" ht="105.75" customHeight="1" x14ac:dyDescent="0.3">
      <c r="A10" s="237" t="s">
        <v>8</v>
      </c>
      <c r="B10" s="240" t="s">
        <v>15</v>
      </c>
      <c r="C10" s="234" t="s">
        <v>16</v>
      </c>
      <c r="D10" s="238">
        <f>270.03</f>
        <v>270.02999999999997</v>
      </c>
      <c r="E10" s="238">
        <v>1355.25</v>
      </c>
      <c r="F10" s="238"/>
      <c r="G10" s="238"/>
      <c r="H10" s="242" t="s">
        <v>305</v>
      </c>
      <c r="I10" s="241"/>
    </row>
    <row r="11" spans="1:14" ht="360" customHeight="1" x14ac:dyDescent="0.3">
      <c r="A11" s="237" t="s">
        <v>8</v>
      </c>
      <c r="B11" s="240" t="s">
        <v>17</v>
      </c>
      <c r="C11" s="234" t="s">
        <v>18</v>
      </c>
      <c r="D11" s="238">
        <f>46926.24+250+803.09+16613.02+23000+255.33+5000+932.09+13000+35323.26</f>
        <v>142103.03</v>
      </c>
      <c r="E11" s="238">
        <f>34900+17886.85+18627.07</f>
        <v>71413.919999999998</v>
      </c>
      <c r="F11" s="243"/>
      <c r="G11" s="238"/>
      <c r="H11" s="241" t="s">
        <v>390</v>
      </c>
    </row>
    <row r="12" spans="1:14" ht="235.5" customHeight="1" x14ac:dyDescent="0.3">
      <c r="A12" s="237"/>
      <c r="B12" s="240"/>
      <c r="C12" s="234"/>
      <c r="D12" s="238"/>
      <c r="E12" s="238"/>
      <c r="F12" s="243"/>
      <c r="G12" s="243"/>
      <c r="H12" s="241" t="s">
        <v>308</v>
      </c>
    </row>
    <row r="13" spans="1:14" ht="73.5" customHeight="1" x14ac:dyDescent="0.3">
      <c r="A13" s="237" t="s">
        <v>8</v>
      </c>
      <c r="B13" s="240" t="s">
        <v>223</v>
      </c>
      <c r="C13" s="234" t="s">
        <v>224</v>
      </c>
      <c r="D13" s="238">
        <v>176000</v>
      </c>
      <c r="E13" s="238"/>
      <c r="F13" s="243"/>
      <c r="G13" s="243"/>
      <c r="H13" s="241" t="s">
        <v>225</v>
      </c>
    </row>
    <row r="14" spans="1:14" ht="282" customHeight="1" x14ac:dyDescent="0.3">
      <c r="A14" s="237" t="s">
        <v>8</v>
      </c>
      <c r="B14" s="240" t="s">
        <v>19</v>
      </c>
      <c r="C14" s="234" t="s">
        <v>20</v>
      </c>
      <c r="D14" s="238">
        <f>35365.5+38643.35+65793.96+1120+1355.25</f>
        <v>142278.06</v>
      </c>
      <c r="E14" s="238"/>
      <c r="F14" s="243"/>
      <c r="G14" s="243"/>
      <c r="H14" s="241" t="s">
        <v>306</v>
      </c>
    </row>
    <row r="15" spans="1:14" ht="61.5" customHeight="1" x14ac:dyDescent="0.3">
      <c r="A15" s="237" t="s">
        <v>8</v>
      </c>
      <c r="B15" s="240" t="s">
        <v>119</v>
      </c>
      <c r="C15" s="234" t="s">
        <v>120</v>
      </c>
      <c r="D15" s="238">
        <v>45000</v>
      </c>
      <c r="E15" s="238"/>
      <c r="F15" s="243"/>
      <c r="G15" s="243"/>
      <c r="H15" s="241" t="s">
        <v>121</v>
      </c>
    </row>
    <row r="16" spans="1:14" ht="61.5" customHeight="1" x14ac:dyDescent="0.3">
      <c r="A16" s="237" t="s">
        <v>8</v>
      </c>
      <c r="B16" s="247" t="s">
        <v>358</v>
      </c>
      <c r="C16" s="248" t="s">
        <v>201</v>
      </c>
      <c r="D16" s="249">
        <f>2517.2+15553.51</f>
        <v>18070.71</v>
      </c>
      <c r="E16" s="249"/>
      <c r="F16" s="259"/>
      <c r="G16" s="259"/>
      <c r="H16" s="250" t="s">
        <v>359</v>
      </c>
    </row>
    <row r="17" spans="1:8" ht="61.5" customHeight="1" x14ac:dyDescent="0.3">
      <c r="A17" s="237" t="s">
        <v>8</v>
      </c>
      <c r="B17" s="247" t="s">
        <v>373</v>
      </c>
      <c r="C17" s="248" t="s">
        <v>374</v>
      </c>
      <c r="D17" s="249">
        <v>84633.43</v>
      </c>
      <c r="E17" s="249"/>
      <c r="F17" s="259"/>
      <c r="G17" s="259"/>
      <c r="H17" s="250" t="s">
        <v>375</v>
      </c>
    </row>
    <row r="18" spans="1:8" ht="61.5" customHeight="1" x14ac:dyDescent="0.3">
      <c r="A18" s="246" t="s">
        <v>8</v>
      </c>
      <c r="B18" s="247" t="s">
        <v>379</v>
      </c>
      <c r="C18" s="248" t="s">
        <v>380</v>
      </c>
      <c r="D18" s="249">
        <v>25200</v>
      </c>
      <c r="E18" s="249"/>
      <c r="F18" s="259"/>
      <c r="G18" s="259"/>
      <c r="H18" s="250" t="s">
        <v>375</v>
      </c>
    </row>
    <row r="19" spans="1:8" ht="54" customHeight="1" x14ac:dyDescent="0.3">
      <c r="A19" s="237" t="s">
        <v>8</v>
      </c>
      <c r="B19" s="240" t="s">
        <v>95</v>
      </c>
      <c r="C19" s="234" t="s">
        <v>96</v>
      </c>
      <c r="D19" s="238">
        <f>10254.65+966+70</f>
        <v>11290.65</v>
      </c>
      <c r="E19" s="244"/>
      <c r="F19" s="243"/>
      <c r="G19" s="243"/>
      <c r="H19" s="241" t="s">
        <v>21</v>
      </c>
    </row>
    <row r="20" spans="1:8" ht="42.75" customHeight="1" x14ac:dyDescent="0.3">
      <c r="A20" s="237" t="s">
        <v>8</v>
      </c>
      <c r="B20" s="240" t="s">
        <v>97</v>
      </c>
      <c r="C20" s="234" t="s">
        <v>98</v>
      </c>
      <c r="D20" s="238">
        <v>11482.74</v>
      </c>
      <c r="E20" s="238"/>
      <c r="F20" s="243"/>
      <c r="G20" s="243"/>
      <c r="H20" s="245" t="s">
        <v>99</v>
      </c>
    </row>
    <row r="21" spans="1:8" ht="45.75" customHeight="1" x14ac:dyDescent="0.3">
      <c r="A21" s="237" t="s">
        <v>8</v>
      </c>
      <c r="B21" s="240" t="s">
        <v>260</v>
      </c>
      <c r="C21" s="234" t="s">
        <v>261</v>
      </c>
      <c r="D21" s="238">
        <f>38366.68+776.09+13137.3</f>
        <v>52280.069999999992</v>
      </c>
      <c r="E21" s="238"/>
      <c r="F21" s="243"/>
      <c r="G21" s="243"/>
      <c r="H21" s="241" t="s">
        <v>386</v>
      </c>
    </row>
    <row r="22" spans="1:8" ht="54.75" customHeight="1" x14ac:dyDescent="0.3">
      <c r="A22" s="237" t="s">
        <v>8</v>
      </c>
      <c r="B22" s="240" t="s">
        <v>171</v>
      </c>
      <c r="C22" s="234" t="s">
        <v>172</v>
      </c>
      <c r="D22" s="238">
        <v>49463.12</v>
      </c>
      <c r="E22" s="238"/>
      <c r="F22" s="243"/>
      <c r="G22" s="243"/>
      <c r="H22" s="241" t="s">
        <v>173</v>
      </c>
    </row>
    <row r="23" spans="1:8" ht="43.5" customHeight="1" x14ac:dyDescent="0.3">
      <c r="A23" s="237" t="s">
        <v>8</v>
      </c>
      <c r="B23" s="240" t="s">
        <v>22</v>
      </c>
      <c r="C23" s="234" t="s">
        <v>23</v>
      </c>
      <c r="D23" s="238">
        <f>523019.16-450469.16</f>
        <v>72550</v>
      </c>
      <c r="E23" s="238"/>
      <c r="F23" s="238"/>
      <c r="G23" s="238"/>
      <c r="H23" s="241" t="s">
        <v>24</v>
      </c>
    </row>
    <row r="24" spans="1:8" ht="54.75" customHeight="1" x14ac:dyDescent="0.3">
      <c r="A24" s="237" t="s">
        <v>8</v>
      </c>
      <c r="B24" s="240" t="s">
        <v>25</v>
      </c>
      <c r="C24" s="234" t="s">
        <v>26</v>
      </c>
      <c r="D24" s="238">
        <f>1560+780</f>
        <v>2340</v>
      </c>
      <c r="E24" s="238"/>
      <c r="F24" s="238"/>
      <c r="G24" s="238"/>
      <c r="H24" s="241" t="s">
        <v>387</v>
      </c>
    </row>
    <row r="25" spans="1:8" ht="48" customHeight="1" x14ac:dyDescent="0.3">
      <c r="A25" s="237" t="s">
        <v>8</v>
      </c>
      <c r="B25" s="240" t="s">
        <v>27</v>
      </c>
      <c r="C25" s="234" t="s">
        <v>28</v>
      </c>
      <c r="D25" s="238">
        <v>23579.95</v>
      </c>
      <c r="E25" s="238"/>
      <c r="F25" s="238"/>
      <c r="G25" s="238"/>
      <c r="H25" s="241" t="s">
        <v>94</v>
      </c>
    </row>
    <row r="26" spans="1:8" ht="48" customHeight="1" x14ac:dyDescent="0.3">
      <c r="A26" s="237" t="s">
        <v>8</v>
      </c>
      <c r="B26" s="240" t="s">
        <v>313</v>
      </c>
      <c r="C26" s="234" t="s">
        <v>314</v>
      </c>
      <c r="D26" s="238">
        <v>15947.71</v>
      </c>
      <c r="E26" s="238"/>
      <c r="F26" s="238"/>
      <c r="G26" s="238"/>
      <c r="H26" s="241" t="s">
        <v>318</v>
      </c>
    </row>
    <row r="27" spans="1:8" ht="308.39999999999998" customHeight="1" x14ac:dyDescent="0.3">
      <c r="A27" s="237" t="s">
        <v>8</v>
      </c>
      <c r="B27" s="240" t="s">
        <v>29</v>
      </c>
      <c r="C27" s="234" t="s">
        <v>30</v>
      </c>
      <c r="D27" s="238">
        <f>1306.46+63130.72+89880.16+12911.2+263.51+60120+2368.96+600+4000+1574.7+2210.81</f>
        <v>238366.52000000002</v>
      </c>
      <c r="E27" s="238">
        <v>3000</v>
      </c>
      <c r="F27" s="238"/>
      <c r="G27" s="238"/>
      <c r="H27" s="241" t="s">
        <v>391</v>
      </c>
    </row>
    <row r="28" spans="1:8" ht="189.6" customHeight="1" x14ac:dyDescent="0.3">
      <c r="A28" s="246"/>
      <c r="B28" s="247"/>
      <c r="C28" s="248"/>
      <c r="D28" s="249"/>
      <c r="E28" s="249"/>
      <c r="F28" s="249"/>
      <c r="G28" s="249"/>
      <c r="H28" s="250" t="s">
        <v>368</v>
      </c>
    </row>
    <row r="29" spans="1:8" ht="61.5" customHeight="1" x14ac:dyDescent="0.3">
      <c r="A29" s="237" t="s">
        <v>14</v>
      </c>
      <c r="B29" s="240" t="s">
        <v>168</v>
      </c>
      <c r="C29" s="234" t="s">
        <v>169</v>
      </c>
      <c r="D29" s="238">
        <v>61935.5</v>
      </c>
      <c r="E29" s="238"/>
      <c r="F29" s="238"/>
      <c r="G29" s="238"/>
      <c r="H29" s="241" t="s">
        <v>170</v>
      </c>
    </row>
    <row r="30" spans="1:8" ht="77.25" customHeight="1" x14ac:dyDescent="0.3">
      <c r="A30" s="237" t="s">
        <v>8</v>
      </c>
      <c r="B30" s="240" t="s">
        <v>369</v>
      </c>
      <c r="C30" s="234" t="s">
        <v>185</v>
      </c>
      <c r="D30" s="238">
        <v>11590</v>
      </c>
      <c r="E30" s="238"/>
      <c r="F30" s="238"/>
      <c r="G30" s="238"/>
      <c r="H30" s="241" t="s">
        <v>371</v>
      </c>
    </row>
    <row r="31" spans="1:8" ht="81" customHeight="1" x14ac:dyDescent="0.3">
      <c r="A31" s="246" t="s">
        <v>31</v>
      </c>
      <c r="B31" s="247" t="s">
        <v>366</v>
      </c>
      <c r="C31" s="248" t="s">
        <v>367</v>
      </c>
      <c r="D31" s="249"/>
      <c r="E31" s="249"/>
      <c r="F31" s="249">
        <f>1574.7</f>
        <v>1574.7</v>
      </c>
      <c r="G31" s="249"/>
      <c r="H31" s="250"/>
    </row>
    <row r="32" spans="1:8" ht="51.75" customHeight="1" x14ac:dyDescent="0.3">
      <c r="A32" s="237" t="s">
        <v>31</v>
      </c>
      <c r="B32" s="234" t="s">
        <v>116</v>
      </c>
      <c r="C32" s="234" t="s">
        <v>117</v>
      </c>
      <c r="D32" s="234"/>
      <c r="E32" s="234"/>
      <c r="F32" s="238">
        <f>8000+ 181033.39</f>
        <v>189033.39</v>
      </c>
      <c r="G32" s="234"/>
      <c r="H32" s="234" t="s">
        <v>118</v>
      </c>
    </row>
    <row r="33" spans="1:8" ht="73.5" customHeight="1" x14ac:dyDescent="0.3">
      <c r="A33" s="237" t="s">
        <v>31</v>
      </c>
      <c r="B33" s="240" t="s">
        <v>109</v>
      </c>
      <c r="C33" s="234" t="s">
        <v>110</v>
      </c>
      <c r="D33" s="240"/>
      <c r="E33" s="234"/>
      <c r="F33" s="238">
        <v>1306.46</v>
      </c>
      <c r="G33" s="238"/>
      <c r="H33" s="241" t="s">
        <v>111</v>
      </c>
    </row>
    <row r="34" spans="1:8" ht="64.5" customHeight="1" x14ac:dyDescent="0.3">
      <c r="A34" s="237" t="s">
        <v>31</v>
      </c>
      <c r="B34" s="240" t="s">
        <v>32</v>
      </c>
      <c r="C34" s="234" t="s">
        <v>33</v>
      </c>
      <c r="D34" s="251"/>
      <c r="E34" s="251"/>
      <c r="F34" s="238">
        <f>7530+23579.95</f>
        <v>31109.95</v>
      </c>
      <c r="G34" s="238"/>
      <c r="H34" s="241" t="s">
        <v>292</v>
      </c>
    </row>
    <row r="35" spans="1:8" ht="63" customHeight="1" x14ac:dyDescent="0.3">
      <c r="A35" s="238" t="s">
        <v>31</v>
      </c>
      <c r="B35" s="238" t="s">
        <v>34</v>
      </c>
      <c r="C35" s="234" t="s">
        <v>35</v>
      </c>
      <c r="D35" s="238"/>
      <c r="E35" s="238"/>
      <c r="F35" s="238">
        <v>932.09</v>
      </c>
      <c r="G35" s="238"/>
      <c r="H35" s="234" t="s">
        <v>174</v>
      </c>
    </row>
    <row r="36" spans="1:8" ht="75.75" customHeight="1" x14ac:dyDescent="0.3">
      <c r="A36" s="237" t="s">
        <v>31</v>
      </c>
      <c r="B36" s="240" t="s">
        <v>160</v>
      </c>
      <c r="C36" s="234" t="s">
        <v>161</v>
      </c>
      <c r="D36" s="251"/>
      <c r="E36" s="251"/>
      <c r="F36" s="238"/>
      <c r="G36" s="238">
        <v>3000</v>
      </c>
      <c r="H36" s="234" t="s">
        <v>162</v>
      </c>
    </row>
    <row r="37" spans="1:8" ht="43.5" customHeight="1" x14ac:dyDescent="0.3">
      <c r="A37" s="237" t="s">
        <v>31</v>
      </c>
      <c r="B37" s="240" t="s">
        <v>262</v>
      </c>
      <c r="C37" s="234" t="s">
        <v>263</v>
      </c>
      <c r="D37" s="251"/>
      <c r="E37" s="251"/>
      <c r="F37" s="238">
        <f>38366.68+13137.3</f>
        <v>51503.979999999996</v>
      </c>
      <c r="G37" s="238"/>
      <c r="H37" s="234" t="s">
        <v>264</v>
      </c>
    </row>
    <row r="38" spans="1:8" ht="87.75" customHeight="1" x14ac:dyDescent="0.3">
      <c r="A38" s="237" t="s">
        <v>31</v>
      </c>
      <c r="B38" s="240" t="s">
        <v>146</v>
      </c>
      <c r="C38" s="234" t="s">
        <v>147</v>
      </c>
      <c r="D38" s="251"/>
      <c r="E38" s="251"/>
      <c r="F38" s="238">
        <f>45000+140000</f>
        <v>185000</v>
      </c>
      <c r="G38" s="238"/>
      <c r="H38" s="234" t="s">
        <v>148</v>
      </c>
    </row>
    <row r="39" spans="1:8" ht="105.75" customHeight="1" x14ac:dyDescent="0.3">
      <c r="A39" s="234" t="s">
        <v>31</v>
      </c>
      <c r="B39" s="234" t="s">
        <v>100</v>
      </c>
      <c r="C39" s="234" t="s">
        <v>101</v>
      </c>
      <c r="D39" s="251"/>
      <c r="E39" s="251"/>
      <c r="F39" s="238">
        <f>60120+600</f>
        <v>60720</v>
      </c>
      <c r="G39" s="238"/>
      <c r="H39" s="241" t="s">
        <v>307</v>
      </c>
    </row>
    <row r="40" spans="1:8" ht="105.75" customHeight="1" x14ac:dyDescent="0.3">
      <c r="A40" s="237" t="s">
        <v>31</v>
      </c>
      <c r="B40" s="240" t="s">
        <v>36</v>
      </c>
      <c r="C40" s="234" t="s">
        <v>37</v>
      </c>
      <c r="D40" s="238"/>
      <c r="E40" s="238"/>
      <c r="F40" s="238">
        <f>776.09</f>
        <v>776.09</v>
      </c>
      <c r="G40" s="238">
        <v>366</v>
      </c>
      <c r="H40" s="241" t="s">
        <v>291</v>
      </c>
    </row>
    <row r="41" spans="1:8" ht="51" customHeight="1" x14ac:dyDescent="0.3">
      <c r="A41" s="237" t="s">
        <v>31</v>
      </c>
      <c r="B41" s="240" t="s">
        <v>107</v>
      </c>
      <c r="C41" s="234" t="s">
        <v>108</v>
      </c>
      <c r="D41" s="238"/>
      <c r="E41" s="238"/>
      <c r="F41" s="238">
        <f>780</f>
        <v>780</v>
      </c>
      <c r="G41" s="238">
        <v>160</v>
      </c>
      <c r="H41" s="241" t="s">
        <v>388</v>
      </c>
    </row>
    <row r="42" spans="1:8" ht="57" customHeight="1" x14ac:dyDescent="0.3">
      <c r="A42" s="237" t="s">
        <v>31</v>
      </c>
      <c r="B42" s="240" t="s">
        <v>92</v>
      </c>
      <c r="C42" s="234" t="s">
        <v>93</v>
      </c>
      <c r="D42" s="238"/>
      <c r="E42" s="238"/>
      <c r="F42" s="238">
        <f>160+1560</f>
        <v>1720</v>
      </c>
      <c r="G42" s="238"/>
      <c r="H42" s="241" t="s">
        <v>301</v>
      </c>
    </row>
    <row r="43" spans="1:8" ht="57" customHeight="1" x14ac:dyDescent="0.3">
      <c r="A43" s="246" t="s">
        <v>31</v>
      </c>
      <c r="B43" s="247" t="s">
        <v>315</v>
      </c>
      <c r="C43" s="248" t="s">
        <v>377</v>
      </c>
      <c r="D43" s="249"/>
      <c r="E43" s="249"/>
      <c r="F43" s="249">
        <v>25129.15</v>
      </c>
      <c r="G43" s="249"/>
      <c r="H43" s="250" t="s">
        <v>372</v>
      </c>
    </row>
    <row r="44" spans="1:8" ht="205.95" customHeight="1" x14ac:dyDescent="0.3">
      <c r="A44" s="237" t="s">
        <v>31</v>
      </c>
      <c r="B44" s="240" t="s">
        <v>38</v>
      </c>
      <c r="C44" s="234" t="s">
        <v>39</v>
      </c>
      <c r="D44" s="238"/>
      <c r="E44" s="238"/>
      <c r="F44" s="238">
        <f>46926.24+49463.12+6601+35323.26+25129.15</f>
        <v>163442.76999999999</v>
      </c>
      <c r="G44" s="238">
        <f>4418.6</f>
        <v>4418.6000000000004</v>
      </c>
      <c r="H44" s="241" t="s">
        <v>392</v>
      </c>
    </row>
    <row r="45" spans="1:8" ht="120" customHeight="1" x14ac:dyDescent="0.3">
      <c r="A45" s="234" t="s">
        <v>31</v>
      </c>
      <c r="B45" s="234" t="s">
        <v>40</v>
      </c>
      <c r="C45" s="234" t="s">
        <v>41</v>
      </c>
      <c r="D45" s="234"/>
      <c r="E45" s="234"/>
      <c r="F45" s="234"/>
      <c r="G45" s="238">
        <f>48853.79*2-51672.22+25129.15*2</f>
        <v>96293.66</v>
      </c>
      <c r="H45" s="234" t="s">
        <v>378</v>
      </c>
    </row>
    <row r="46" spans="1:8" ht="105.75" customHeight="1" x14ac:dyDescent="0.3">
      <c r="A46" s="237" t="s">
        <v>31</v>
      </c>
      <c r="B46" s="240" t="s">
        <v>166</v>
      </c>
      <c r="C46" s="234" t="s">
        <v>167</v>
      </c>
      <c r="D46" s="238"/>
      <c r="E46" s="238"/>
      <c r="F46" s="238">
        <f>12911.2+61935.5</f>
        <v>74846.7</v>
      </c>
      <c r="G46" s="238"/>
      <c r="H46" s="241" t="s">
        <v>293</v>
      </c>
    </row>
    <row r="47" spans="1:8" ht="243.6" customHeight="1" x14ac:dyDescent="0.3">
      <c r="A47" s="237" t="s">
        <v>31</v>
      </c>
      <c r="B47" s="240" t="s">
        <v>90</v>
      </c>
      <c r="C47" s="234" t="s">
        <v>91</v>
      </c>
      <c r="D47" s="238"/>
      <c r="E47" s="238"/>
      <c r="F47" s="238">
        <f>366+14088+1761+29565.36+4000+42940.08+4000+263.51+2368.96+11482.74+4000+2210.81</f>
        <v>117046.46</v>
      </c>
      <c r="G47" s="238"/>
      <c r="H47" s="241" t="s">
        <v>393</v>
      </c>
    </row>
    <row r="48" spans="1:8" ht="84" customHeight="1" x14ac:dyDescent="0.3">
      <c r="A48" s="237" t="s">
        <v>31</v>
      </c>
      <c r="B48" s="240" t="s">
        <v>114</v>
      </c>
      <c r="C48" s="234" t="s">
        <v>115</v>
      </c>
      <c r="D48" s="238"/>
      <c r="E48" s="238"/>
      <c r="F48" s="238"/>
      <c r="G48" s="238">
        <v>1206.18</v>
      </c>
      <c r="H48" s="241" t="s">
        <v>300</v>
      </c>
    </row>
    <row r="49" spans="1:12" ht="84" customHeight="1" x14ac:dyDescent="0.3">
      <c r="A49" s="237" t="s">
        <v>31</v>
      </c>
      <c r="B49" s="240" t="s">
        <v>315</v>
      </c>
      <c r="C49" s="234" t="s">
        <v>316</v>
      </c>
      <c r="D49" s="238"/>
      <c r="E49" s="238"/>
      <c r="F49" s="238">
        <v>5618.53</v>
      </c>
      <c r="G49" s="238"/>
      <c r="H49" s="241" t="s">
        <v>317</v>
      </c>
    </row>
    <row r="50" spans="1:12" ht="63.75" customHeight="1" x14ac:dyDescent="0.3">
      <c r="A50" s="237" t="s">
        <v>31</v>
      </c>
      <c r="B50" s="240" t="s">
        <v>149</v>
      </c>
      <c r="C50" s="234" t="s">
        <v>150</v>
      </c>
      <c r="D50" s="238"/>
      <c r="E50" s="238"/>
      <c r="F50" s="238"/>
      <c r="G50" s="238">
        <v>11252.42</v>
      </c>
      <c r="H50" s="241" t="s">
        <v>151</v>
      </c>
    </row>
    <row r="51" spans="1:12" ht="54" customHeight="1" x14ac:dyDescent="0.3">
      <c r="A51" s="237" t="s">
        <v>31</v>
      </c>
      <c r="B51" s="240" t="s">
        <v>153</v>
      </c>
      <c r="C51" s="234" t="s">
        <v>152</v>
      </c>
      <c r="D51" s="238"/>
      <c r="E51" s="238"/>
      <c r="F51" s="238">
        <v>11252.42</v>
      </c>
      <c r="G51" s="238"/>
      <c r="H51" s="241" t="s">
        <v>154</v>
      </c>
    </row>
    <row r="52" spans="1:12" ht="105.75" customHeight="1" x14ac:dyDescent="0.3">
      <c r="A52" s="237" t="s">
        <v>31</v>
      </c>
      <c r="B52" s="240" t="s">
        <v>226</v>
      </c>
      <c r="C52" s="234" t="s">
        <v>227</v>
      </c>
      <c r="D52" s="238"/>
      <c r="E52" s="238"/>
      <c r="F52" s="238">
        <f>176000+15891.95</f>
        <v>191891.95</v>
      </c>
      <c r="G52" s="238">
        <v>25000</v>
      </c>
      <c r="H52" s="241" t="s">
        <v>385</v>
      </c>
    </row>
    <row r="53" spans="1:12" ht="192.75" customHeight="1" x14ac:dyDescent="0.3">
      <c r="A53" s="237" t="s">
        <v>31</v>
      </c>
      <c r="B53" s="240" t="s">
        <v>112</v>
      </c>
      <c r="C53" s="234" t="s">
        <v>113</v>
      </c>
      <c r="D53" s="238"/>
      <c r="E53" s="238"/>
      <c r="F53" s="238">
        <f>270.03+16613.02+121929</f>
        <v>138812.04999999999</v>
      </c>
      <c r="G53" s="238">
        <v>17886.849999999999</v>
      </c>
      <c r="H53" s="241" t="s">
        <v>303</v>
      </c>
    </row>
    <row r="54" spans="1:12" ht="159.75" customHeight="1" x14ac:dyDescent="0.3">
      <c r="A54" s="237" t="s">
        <v>31</v>
      </c>
      <c r="B54" s="240" t="s">
        <v>42</v>
      </c>
      <c r="C54" s="234" t="s">
        <v>43</v>
      </c>
      <c r="D54" s="251"/>
      <c r="E54" s="251"/>
      <c r="F54" s="238">
        <f>23000+72550+13000</f>
        <v>108550</v>
      </c>
      <c r="G54" s="238">
        <v>1614</v>
      </c>
      <c r="H54" s="241" t="s">
        <v>304</v>
      </c>
    </row>
    <row r="55" spans="1:12" ht="53.25" customHeight="1" x14ac:dyDescent="0.3">
      <c r="A55" s="237" t="s">
        <v>31</v>
      </c>
      <c r="B55" s="240" t="s">
        <v>289</v>
      </c>
      <c r="C55" s="234" t="s">
        <v>290</v>
      </c>
      <c r="D55" s="251"/>
      <c r="E55" s="251"/>
      <c r="F55" s="238">
        <v>29000</v>
      </c>
      <c r="G55" s="238"/>
      <c r="H55" s="241" t="s">
        <v>157</v>
      </c>
    </row>
    <row r="56" spans="1:12" ht="58.5" customHeight="1" x14ac:dyDescent="0.3">
      <c r="A56" s="240" t="s">
        <v>31</v>
      </c>
      <c r="B56" s="234" t="s">
        <v>44</v>
      </c>
      <c r="C56" s="240" t="s">
        <v>45</v>
      </c>
      <c r="D56" s="234"/>
      <c r="E56" s="240"/>
      <c r="F56" s="238">
        <v>25000</v>
      </c>
      <c r="G56" s="238"/>
      <c r="H56" s="241" t="s">
        <v>288</v>
      </c>
    </row>
    <row r="57" spans="1:12" ht="93" customHeight="1" x14ac:dyDescent="0.3">
      <c r="A57" s="237" t="s">
        <v>31</v>
      </c>
      <c r="B57" s="240" t="s">
        <v>155</v>
      </c>
      <c r="C57" s="234" t="s">
        <v>156</v>
      </c>
      <c r="D57" s="238"/>
      <c r="E57" s="238"/>
      <c r="F57" s="238"/>
      <c r="G57" s="238">
        <f>495614.25+8.05+0.02</f>
        <v>495622.32</v>
      </c>
      <c r="H57" s="234" t="s">
        <v>309</v>
      </c>
    </row>
    <row r="58" spans="1:12" ht="409.6" customHeight="1" x14ac:dyDescent="0.3">
      <c r="A58" s="237" t="s">
        <v>31</v>
      </c>
      <c r="B58" s="240" t="s">
        <v>46</v>
      </c>
      <c r="C58" s="234" t="s">
        <v>47</v>
      </c>
      <c r="D58" s="238"/>
      <c r="E58" s="238"/>
      <c r="F58" s="238">
        <f>803.09+495614.25+1120+163834+2517.2+15553.51</f>
        <v>679442.05</v>
      </c>
      <c r="G58" s="238">
        <f>75000+14088+1761+74402+18998+46679.85+23466.82+3359.45+8471.58+23.73+0.54+20261.39+7.32+1785+10.4+14+54.83+8677.4+18.83+524.37+312.26+4263.3+6000+3465.42</f>
        <v>311645.49000000005</v>
      </c>
      <c r="H58" s="241" t="s">
        <v>394</v>
      </c>
      <c r="I58" s="241"/>
    </row>
    <row r="59" spans="1:12" ht="258.75" customHeight="1" x14ac:dyDescent="0.3">
      <c r="A59" s="246"/>
      <c r="B59" s="247"/>
      <c r="C59" s="248"/>
      <c r="D59" s="249"/>
      <c r="E59" s="249"/>
      <c r="F59" s="249"/>
      <c r="G59" s="249"/>
      <c r="H59" s="250" t="s">
        <v>360</v>
      </c>
      <c r="I59" s="265"/>
    </row>
    <row r="60" spans="1:12" ht="409.6" customHeight="1" x14ac:dyDescent="0.3">
      <c r="A60" s="237" t="s">
        <v>31</v>
      </c>
      <c r="B60" s="240" t="s">
        <v>48</v>
      </c>
      <c r="C60" s="234" t="s">
        <v>49</v>
      </c>
      <c r="D60" s="238"/>
      <c r="E60" s="238"/>
      <c r="F60" s="238">
        <f>29565.36+42940.08+168+10254.65+70+46679.85+23466.82+3359.45+8471.58+23.73+0.54+20261.39+7.32+1785+10.4+8.05+14+54.83+0.02+8677.4+18.83+524.37+312.26+966+10329.18+6000+241872+3465.42+84633.43+25200</f>
        <v>569139.96</v>
      </c>
      <c r="G60" s="238">
        <f>8000+140000+29000+181033.39</f>
        <v>358033.39</v>
      </c>
      <c r="H60" s="241" t="s">
        <v>381</v>
      </c>
    </row>
    <row r="61" spans="1:12" ht="156.75" customHeight="1" x14ac:dyDescent="0.3">
      <c r="A61" s="246"/>
      <c r="B61" s="247"/>
      <c r="C61" s="248"/>
      <c r="D61" s="249"/>
      <c r="E61" s="249"/>
      <c r="F61" s="249"/>
      <c r="G61" s="249"/>
      <c r="H61" s="250" t="s">
        <v>376</v>
      </c>
    </row>
    <row r="62" spans="1:12" ht="158.25" customHeight="1" x14ac:dyDescent="0.3">
      <c r="A62" s="237" t="s">
        <v>31</v>
      </c>
      <c r="B62" s="240" t="s">
        <v>50</v>
      </c>
      <c r="C62" s="234" t="s">
        <v>51</v>
      </c>
      <c r="D62" s="238"/>
      <c r="E62" s="238"/>
      <c r="F62" s="238">
        <f>250+46035.36</f>
        <v>46285.36</v>
      </c>
      <c r="G62" s="238">
        <f>800+18627.07</f>
        <v>19427.07</v>
      </c>
      <c r="H62" s="241" t="s">
        <v>357</v>
      </c>
      <c r="L62" s="238"/>
    </row>
    <row r="63" spans="1:12" ht="51" customHeight="1" x14ac:dyDescent="0.3">
      <c r="A63" s="246" t="s">
        <v>31</v>
      </c>
      <c r="B63" s="240" t="s">
        <v>362</v>
      </c>
      <c r="C63" s="234" t="s">
        <v>363</v>
      </c>
      <c r="D63" s="249"/>
      <c r="E63" s="249"/>
      <c r="F63" s="249">
        <v>2997.42</v>
      </c>
      <c r="G63" s="249"/>
      <c r="H63" s="250" t="s">
        <v>364</v>
      </c>
      <c r="L63" s="249"/>
    </row>
    <row r="64" spans="1:12" ht="123" customHeight="1" x14ac:dyDescent="0.3">
      <c r="A64" s="237" t="s">
        <v>31</v>
      </c>
      <c r="B64" s="240" t="s">
        <v>124</v>
      </c>
      <c r="C64" s="234" t="s">
        <v>298</v>
      </c>
      <c r="D64" s="238"/>
      <c r="E64" s="238"/>
      <c r="F64" s="238">
        <f>3517+189990+75000</f>
        <v>268507</v>
      </c>
      <c r="G64" s="238"/>
      <c r="H64" s="252" t="s">
        <v>299</v>
      </c>
      <c r="L64" s="238"/>
    </row>
    <row r="65" spans="1:12" ht="105.75" customHeight="1" x14ac:dyDescent="0.3">
      <c r="A65" s="237" t="s">
        <v>31</v>
      </c>
      <c r="B65" s="240" t="s">
        <v>102</v>
      </c>
      <c r="C65" s="234" t="s">
        <v>320</v>
      </c>
      <c r="D65" s="238"/>
      <c r="E65" s="238"/>
      <c r="F65" s="238">
        <f>211.2+18627.07</f>
        <v>18838.27</v>
      </c>
      <c r="G65" s="238"/>
      <c r="H65" s="252" t="s">
        <v>389</v>
      </c>
      <c r="L65" s="238"/>
    </row>
    <row r="66" spans="1:12" ht="194.25" customHeight="1" x14ac:dyDescent="0.3">
      <c r="A66" s="237" t="s">
        <v>31</v>
      </c>
      <c r="B66" s="240" t="s">
        <v>52</v>
      </c>
      <c r="C66" s="234" t="s">
        <v>53</v>
      </c>
      <c r="D66" s="238"/>
      <c r="E66" s="238"/>
      <c r="F66" s="238">
        <f>35365.5+38643.35+65793.96</f>
        <v>139802.81</v>
      </c>
      <c r="G66" s="238"/>
      <c r="H66" s="252" t="s">
        <v>296</v>
      </c>
    </row>
    <row r="67" spans="1:12" ht="370.5" customHeight="1" x14ac:dyDescent="0.3">
      <c r="A67" s="237" t="s">
        <v>31</v>
      </c>
      <c r="B67" s="240" t="s">
        <v>54</v>
      </c>
      <c r="C67" s="234" t="s">
        <v>55</v>
      </c>
      <c r="D67" s="251"/>
      <c r="E67" s="251"/>
      <c r="F67" s="238">
        <f>22357.89+45000+14870.54+7963.73+136059.9</f>
        <v>226252.06</v>
      </c>
      <c r="G67" s="238">
        <f>2000.57+47632.36+2997.42</f>
        <v>52630.35</v>
      </c>
      <c r="H67" s="241" t="s">
        <v>361</v>
      </c>
    </row>
    <row r="68" spans="1:12" ht="187.5" customHeight="1" x14ac:dyDescent="0.3">
      <c r="A68" s="237" t="s">
        <v>31</v>
      </c>
      <c r="B68" s="240" t="s">
        <v>56</v>
      </c>
      <c r="C68" s="234" t="s">
        <v>57</v>
      </c>
      <c r="D68" s="238"/>
      <c r="E68" s="238"/>
      <c r="F68" s="238">
        <f>800+255.33+5000</f>
        <v>6055.33</v>
      </c>
      <c r="G68" s="238">
        <v>34900</v>
      </c>
      <c r="H68" s="241" t="s">
        <v>302</v>
      </c>
    </row>
    <row r="69" spans="1:12" ht="229.5" customHeight="1" x14ac:dyDescent="0.3">
      <c r="A69" s="237" t="s">
        <v>31</v>
      </c>
      <c r="B69" s="240" t="s">
        <v>58</v>
      </c>
      <c r="C69" s="234" t="s">
        <v>59</v>
      </c>
      <c r="D69" s="238"/>
      <c r="E69" s="238"/>
      <c r="F69" s="238">
        <f>1206.18+4418.6+1614+11590</f>
        <v>18828.78</v>
      </c>
      <c r="G69" s="238">
        <v>7530</v>
      </c>
      <c r="H69" s="241" t="s">
        <v>370</v>
      </c>
    </row>
    <row r="70" spans="1:12" ht="60.75" customHeight="1" x14ac:dyDescent="0.3">
      <c r="A70" s="237" t="s">
        <v>31</v>
      </c>
      <c r="B70" s="240" t="s">
        <v>164</v>
      </c>
      <c r="C70" s="234" t="s">
        <v>163</v>
      </c>
      <c r="D70" s="238"/>
      <c r="E70" s="238"/>
      <c r="F70" s="238">
        <v>74402</v>
      </c>
      <c r="G70" s="238"/>
      <c r="H70" s="241" t="s">
        <v>165</v>
      </c>
    </row>
    <row r="71" spans="1:12" s="266" customFormat="1" ht="33.75" customHeight="1" thickBot="1" x14ac:dyDescent="0.35">
      <c r="A71" s="268"/>
      <c r="B71" s="226"/>
      <c r="C71" s="253" t="s">
        <v>60</v>
      </c>
      <c r="D71" s="254">
        <f>SUM(D3:D70)</f>
        <v>2173274.7999999998</v>
      </c>
      <c r="E71" s="254">
        <f>SUM(E3:E70)</f>
        <v>148663.40000000002</v>
      </c>
      <c r="F71" s="254">
        <f>SUM(F3:F70)</f>
        <v>3465597.73</v>
      </c>
      <c r="G71" s="254">
        <f>SUM(G3:G70)</f>
        <v>1440986.3300000003</v>
      </c>
      <c r="H71" s="255"/>
    </row>
    <row r="72" spans="1:12" ht="27.75" customHeight="1" thickTop="1" x14ac:dyDescent="0.3">
      <c r="A72" s="237"/>
      <c r="B72" s="240"/>
      <c r="C72" s="234"/>
      <c r="D72" s="256"/>
      <c r="E72" s="256"/>
      <c r="F72" s="256"/>
      <c r="G72" s="256"/>
      <c r="H72" s="241"/>
    </row>
    <row r="73" spans="1:12" ht="27.75" customHeight="1" x14ac:dyDescent="0.3">
      <c r="A73" s="237"/>
      <c r="B73" s="240"/>
      <c r="C73" s="257" t="s">
        <v>61</v>
      </c>
      <c r="D73" s="238"/>
      <c r="E73" s="238"/>
      <c r="F73" s="238"/>
      <c r="G73" s="238"/>
      <c r="H73" s="241"/>
    </row>
    <row r="74" spans="1:12" ht="33" customHeight="1" x14ac:dyDescent="0.3">
      <c r="A74" s="237"/>
      <c r="B74" s="240"/>
      <c r="C74" s="234" t="s">
        <v>3</v>
      </c>
      <c r="D74" s="238">
        <f>D71</f>
        <v>2173274.7999999998</v>
      </c>
      <c r="E74" s="238"/>
      <c r="F74" s="238"/>
      <c r="G74" s="238"/>
      <c r="H74" s="241"/>
    </row>
    <row r="75" spans="1:12" ht="24.75" customHeight="1" x14ac:dyDescent="0.3">
      <c r="A75" s="237"/>
      <c r="B75" s="240"/>
      <c r="C75" s="234" t="s">
        <v>4</v>
      </c>
      <c r="D75" s="238">
        <f>E71</f>
        <v>148663.40000000002</v>
      </c>
      <c r="E75" s="238"/>
      <c r="F75" s="238"/>
      <c r="G75" s="238"/>
      <c r="H75" s="241"/>
    </row>
    <row r="76" spans="1:12" ht="21.75" customHeight="1" x14ac:dyDescent="0.3">
      <c r="A76" s="237"/>
      <c r="B76" s="240"/>
      <c r="C76" s="234" t="s">
        <v>5</v>
      </c>
      <c r="D76" s="238">
        <f>F71</f>
        <v>3465597.73</v>
      </c>
      <c r="E76" s="238"/>
      <c r="F76" s="238"/>
      <c r="G76" s="238"/>
      <c r="H76" s="241"/>
    </row>
    <row r="77" spans="1:12" ht="18.75" customHeight="1" x14ac:dyDescent="0.3">
      <c r="A77" s="237"/>
      <c r="B77" s="240"/>
      <c r="C77" s="234" t="s">
        <v>6</v>
      </c>
      <c r="D77" s="238">
        <f>G71</f>
        <v>1440986.3300000003</v>
      </c>
      <c r="E77" s="238"/>
      <c r="F77" s="238"/>
      <c r="G77" s="238"/>
      <c r="H77" s="258"/>
    </row>
    <row r="78" spans="1:12" ht="18" customHeight="1" thickBot="1" x14ac:dyDescent="0.35">
      <c r="A78" s="237"/>
      <c r="B78" s="240"/>
      <c r="C78" s="253" t="s">
        <v>60</v>
      </c>
      <c r="D78" s="254">
        <f>D74-D75-D76+D77</f>
        <v>0</v>
      </c>
      <c r="E78" s="238"/>
      <c r="F78" s="238"/>
      <c r="G78" s="238"/>
      <c r="H78" s="241"/>
    </row>
    <row r="79" spans="1:12" ht="16.5" customHeight="1" thickTop="1" x14ac:dyDescent="0.3"/>
    <row r="80" spans="1:12" ht="15.75" customHeight="1" x14ac:dyDescent="0.3"/>
    <row r="81" spans="4:8" s="287" customFormat="1" ht="24" customHeight="1" x14ac:dyDescent="0.3">
      <c r="H81" s="288"/>
    </row>
    <row r="82" spans="4:8" s="287" customFormat="1" ht="22.2" customHeight="1" x14ac:dyDescent="0.3">
      <c r="D82" s="289"/>
      <c r="H82" s="288"/>
    </row>
    <row r="83" spans="4:8" s="287" customFormat="1" ht="24.6" customHeight="1" x14ac:dyDescent="0.3">
      <c r="H83" s="288"/>
    </row>
    <row r="84" spans="4:8" s="287" customFormat="1" ht="24" customHeight="1" x14ac:dyDescent="0.3">
      <c r="D84" s="289"/>
      <c r="H84" s="288"/>
    </row>
    <row r="85" spans="4:8" s="287" customFormat="1" ht="28.2" customHeight="1" x14ac:dyDescent="0.3">
      <c r="H85" s="288"/>
    </row>
  </sheetData>
  <mergeCells count="1">
    <mergeCell ref="A1:H1"/>
  </mergeCells>
  <hyperlinks>
    <hyperlink ref="B33" r:id="rId1" display="javascript:;"/>
  </hyperlinks>
  <printOptions horizontalCentered="1"/>
  <pageMargins left="0" right="0" top="0" bottom="0" header="0.31496062992125984" footer="0.31496062992125984"/>
  <pageSetup paperSize="8" scale="70" orientation="landscape"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
    <tabColor rgb="FFFFC000"/>
  </sheetPr>
  <dimension ref="A1:I50"/>
  <sheetViews>
    <sheetView workbookViewId="0">
      <selection sqref="A1:H49"/>
    </sheetView>
  </sheetViews>
  <sheetFormatPr defaultColWidth="20.6640625" defaultRowHeight="10.199999999999999" x14ac:dyDescent="0.3"/>
  <cols>
    <col min="1" max="1" width="4.33203125" style="13" bestFit="1" customWidth="1"/>
    <col min="2" max="2" width="18.6640625" style="179" customWidth="1"/>
    <col min="3" max="3" width="42.109375" style="11" bestFit="1" customWidth="1"/>
    <col min="4" max="4" width="18.33203125" style="10" bestFit="1" customWidth="1"/>
    <col min="5" max="5" width="17.109375" style="10" bestFit="1" customWidth="1"/>
    <col min="6" max="6" width="18.33203125" style="9" bestFit="1" customWidth="1"/>
    <col min="7" max="7" width="17.109375" style="9" bestFit="1" customWidth="1"/>
    <col min="8" max="8" width="70" style="8" bestFit="1" customWidth="1"/>
    <col min="9" max="256" width="20.6640625" style="137"/>
    <col min="257" max="257" width="4.33203125" style="137" bestFit="1" customWidth="1"/>
    <col min="258" max="258" width="18.6640625" style="137" customWidth="1"/>
    <col min="259" max="259" width="42.109375" style="137" bestFit="1" customWidth="1"/>
    <col min="260" max="260" width="18.33203125" style="137" bestFit="1" customWidth="1"/>
    <col min="261" max="261" width="17.109375" style="137" bestFit="1" customWidth="1"/>
    <col min="262" max="262" width="18.33203125" style="137" bestFit="1" customWidth="1"/>
    <col min="263" max="263" width="17.109375" style="137" bestFit="1" customWidth="1"/>
    <col min="264" max="264" width="70" style="137" bestFit="1" customWidth="1"/>
    <col min="265" max="512" width="20.6640625" style="137"/>
    <col min="513" max="513" width="4.33203125" style="137" bestFit="1" customWidth="1"/>
    <col min="514" max="514" width="18.6640625" style="137" customWidth="1"/>
    <col min="515" max="515" width="42.109375" style="137" bestFit="1" customWidth="1"/>
    <col min="516" max="516" width="18.33203125" style="137" bestFit="1" customWidth="1"/>
    <col min="517" max="517" width="17.109375" style="137" bestFit="1" customWidth="1"/>
    <col min="518" max="518" width="18.33203125" style="137" bestFit="1" customWidth="1"/>
    <col min="519" max="519" width="17.109375" style="137" bestFit="1" customWidth="1"/>
    <col min="520" max="520" width="70" style="137" bestFit="1" customWidth="1"/>
    <col min="521" max="768" width="20.6640625" style="137"/>
    <col min="769" max="769" width="4.33203125" style="137" bestFit="1" customWidth="1"/>
    <col min="770" max="770" width="18.6640625" style="137" customWidth="1"/>
    <col min="771" max="771" width="42.109375" style="137" bestFit="1" customWidth="1"/>
    <col min="772" max="772" width="18.33203125" style="137" bestFit="1" customWidth="1"/>
    <col min="773" max="773" width="17.109375" style="137" bestFit="1" customWidth="1"/>
    <col min="774" max="774" width="18.33203125" style="137" bestFit="1" customWidth="1"/>
    <col min="775" max="775" width="17.109375" style="137" bestFit="1" customWidth="1"/>
    <col min="776" max="776" width="70" style="137" bestFit="1" customWidth="1"/>
    <col min="777" max="1024" width="20.6640625" style="137"/>
    <col min="1025" max="1025" width="4.33203125" style="137" bestFit="1" customWidth="1"/>
    <col min="1026" max="1026" width="18.6640625" style="137" customWidth="1"/>
    <col min="1027" max="1027" width="42.109375" style="137" bestFit="1" customWidth="1"/>
    <col min="1028" max="1028" width="18.33203125" style="137" bestFit="1" customWidth="1"/>
    <col min="1029" max="1029" width="17.109375" style="137" bestFit="1" customWidth="1"/>
    <col min="1030" max="1030" width="18.33203125" style="137" bestFit="1" customWidth="1"/>
    <col min="1031" max="1031" width="17.109375" style="137" bestFit="1" customWidth="1"/>
    <col min="1032" max="1032" width="70" style="137" bestFit="1" customWidth="1"/>
    <col min="1033" max="1280" width="20.6640625" style="137"/>
    <col min="1281" max="1281" width="4.33203125" style="137" bestFit="1" customWidth="1"/>
    <col min="1282" max="1282" width="18.6640625" style="137" customWidth="1"/>
    <col min="1283" max="1283" width="42.109375" style="137" bestFit="1" customWidth="1"/>
    <col min="1284" max="1284" width="18.33203125" style="137" bestFit="1" customWidth="1"/>
    <col min="1285" max="1285" width="17.109375" style="137" bestFit="1" customWidth="1"/>
    <col min="1286" max="1286" width="18.33203125" style="137" bestFit="1" customWidth="1"/>
    <col min="1287" max="1287" width="17.109375" style="137" bestFit="1" customWidth="1"/>
    <col min="1288" max="1288" width="70" style="137" bestFit="1" customWidth="1"/>
    <col min="1289" max="1536" width="20.6640625" style="137"/>
    <col min="1537" max="1537" width="4.33203125" style="137" bestFit="1" customWidth="1"/>
    <col min="1538" max="1538" width="18.6640625" style="137" customWidth="1"/>
    <col min="1539" max="1539" width="42.109375" style="137" bestFit="1" customWidth="1"/>
    <col min="1540" max="1540" width="18.33203125" style="137" bestFit="1" customWidth="1"/>
    <col min="1541" max="1541" width="17.109375" style="137" bestFit="1" customWidth="1"/>
    <col min="1542" max="1542" width="18.33203125" style="137" bestFit="1" customWidth="1"/>
    <col min="1543" max="1543" width="17.109375" style="137" bestFit="1" customWidth="1"/>
    <col min="1544" max="1544" width="70" style="137" bestFit="1" customWidth="1"/>
    <col min="1545" max="1792" width="20.6640625" style="137"/>
    <col min="1793" max="1793" width="4.33203125" style="137" bestFit="1" customWidth="1"/>
    <col min="1794" max="1794" width="18.6640625" style="137" customWidth="1"/>
    <col min="1795" max="1795" width="42.109375" style="137" bestFit="1" customWidth="1"/>
    <col min="1796" max="1796" width="18.33203125" style="137" bestFit="1" customWidth="1"/>
    <col min="1797" max="1797" width="17.109375" style="137" bestFit="1" customWidth="1"/>
    <col min="1798" max="1798" width="18.33203125" style="137" bestFit="1" customWidth="1"/>
    <col min="1799" max="1799" width="17.109375" style="137" bestFit="1" customWidth="1"/>
    <col min="1800" max="1800" width="70" style="137" bestFit="1" customWidth="1"/>
    <col min="1801" max="2048" width="20.6640625" style="137"/>
    <col min="2049" max="2049" width="4.33203125" style="137" bestFit="1" customWidth="1"/>
    <col min="2050" max="2050" width="18.6640625" style="137" customWidth="1"/>
    <col min="2051" max="2051" width="42.109375" style="137" bestFit="1" customWidth="1"/>
    <col min="2052" max="2052" width="18.33203125" style="137" bestFit="1" customWidth="1"/>
    <col min="2053" max="2053" width="17.109375" style="137" bestFit="1" customWidth="1"/>
    <col min="2054" max="2054" width="18.33203125" style="137" bestFit="1" customWidth="1"/>
    <col min="2055" max="2055" width="17.109375" style="137" bestFit="1" customWidth="1"/>
    <col min="2056" max="2056" width="70" style="137" bestFit="1" customWidth="1"/>
    <col min="2057" max="2304" width="20.6640625" style="137"/>
    <col min="2305" max="2305" width="4.33203125" style="137" bestFit="1" customWidth="1"/>
    <col min="2306" max="2306" width="18.6640625" style="137" customWidth="1"/>
    <col min="2307" max="2307" width="42.109375" style="137" bestFit="1" customWidth="1"/>
    <col min="2308" max="2308" width="18.33203125" style="137" bestFit="1" customWidth="1"/>
    <col min="2309" max="2309" width="17.109375" style="137" bestFit="1" customWidth="1"/>
    <col min="2310" max="2310" width="18.33203125" style="137" bestFit="1" customWidth="1"/>
    <col min="2311" max="2311" width="17.109375" style="137" bestFit="1" customWidth="1"/>
    <col min="2312" max="2312" width="70" style="137" bestFit="1" customWidth="1"/>
    <col min="2313" max="2560" width="20.6640625" style="137"/>
    <col min="2561" max="2561" width="4.33203125" style="137" bestFit="1" customWidth="1"/>
    <col min="2562" max="2562" width="18.6640625" style="137" customWidth="1"/>
    <col min="2563" max="2563" width="42.109375" style="137" bestFit="1" customWidth="1"/>
    <col min="2564" max="2564" width="18.33203125" style="137" bestFit="1" customWidth="1"/>
    <col min="2565" max="2565" width="17.109375" style="137" bestFit="1" customWidth="1"/>
    <col min="2566" max="2566" width="18.33203125" style="137" bestFit="1" customWidth="1"/>
    <col min="2567" max="2567" width="17.109375" style="137" bestFit="1" customWidth="1"/>
    <col min="2568" max="2568" width="70" style="137" bestFit="1" customWidth="1"/>
    <col min="2569" max="2816" width="20.6640625" style="137"/>
    <col min="2817" max="2817" width="4.33203125" style="137" bestFit="1" customWidth="1"/>
    <col min="2818" max="2818" width="18.6640625" style="137" customWidth="1"/>
    <col min="2819" max="2819" width="42.109375" style="137" bestFit="1" customWidth="1"/>
    <col min="2820" max="2820" width="18.33203125" style="137" bestFit="1" customWidth="1"/>
    <col min="2821" max="2821" width="17.109375" style="137" bestFit="1" customWidth="1"/>
    <col min="2822" max="2822" width="18.33203125" style="137" bestFit="1" customWidth="1"/>
    <col min="2823" max="2823" width="17.109375" style="137" bestFit="1" customWidth="1"/>
    <col min="2824" max="2824" width="70" style="137" bestFit="1" customWidth="1"/>
    <col min="2825" max="3072" width="20.6640625" style="137"/>
    <col min="3073" max="3073" width="4.33203125" style="137" bestFit="1" customWidth="1"/>
    <col min="3074" max="3074" width="18.6640625" style="137" customWidth="1"/>
    <col min="3075" max="3075" width="42.109375" style="137" bestFit="1" customWidth="1"/>
    <col min="3076" max="3076" width="18.33203125" style="137" bestFit="1" customWidth="1"/>
    <col min="3077" max="3077" width="17.109375" style="137" bestFit="1" customWidth="1"/>
    <col min="3078" max="3078" width="18.33203125" style="137" bestFit="1" customWidth="1"/>
    <col min="3079" max="3079" width="17.109375" style="137" bestFit="1" customWidth="1"/>
    <col min="3080" max="3080" width="70" style="137" bestFit="1" customWidth="1"/>
    <col min="3081" max="3328" width="20.6640625" style="137"/>
    <col min="3329" max="3329" width="4.33203125" style="137" bestFit="1" customWidth="1"/>
    <col min="3330" max="3330" width="18.6640625" style="137" customWidth="1"/>
    <col min="3331" max="3331" width="42.109375" style="137" bestFit="1" customWidth="1"/>
    <col min="3332" max="3332" width="18.33203125" style="137" bestFit="1" customWidth="1"/>
    <col min="3333" max="3333" width="17.109375" style="137" bestFit="1" customWidth="1"/>
    <col min="3334" max="3334" width="18.33203125" style="137" bestFit="1" customWidth="1"/>
    <col min="3335" max="3335" width="17.109375" style="137" bestFit="1" customWidth="1"/>
    <col min="3336" max="3336" width="70" style="137" bestFit="1" customWidth="1"/>
    <col min="3337" max="3584" width="20.6640625" style="137"/>
    <col min="3585" max="3585" width="4.33203125" style="137" bestFit="1" customWidth="1"/>
    <col min="3586" max="3586" width="18.6640625" style="137" customWidth="1"/>
    <col min="3587" max="3587" width="42.109375" style="137" bestFit="1" customWidth="1"/>
    <col min="3588" max="3588" width="18.33203125" style="137" bestFit="1" customWidth="1"/>
    <col min="3589" max="3589" width="17.109375" style="137" bestFit="1" customWidth="1"/>
    <col min="3590" max="3590" width="18.33203125" style="137" bestFit="1" customWidth="1"/>
    <col min="3591" max="3591" width="17.109375" style="137" bestFit="1" customWidth="1"/>
    <col min="3592" max="3592" width="70" style="137" bestFit="1" customWidth="1"/>
    <col min="3593" max="3840" width="20.6640625" style="137"/>
    <col min="3841" max="3841" width="4.33203125" style="137" bestFit="1" customWidth="1"/>
    <col min="3842" max="3842" width="18.6640625" style="137" customWidth="1"/>
    <col min="3843" max="3843" width="42.109375" style="137" bestFit="1" customWidth="1"/>
    <col min="3844" max="3844" width="18.33203125" style="137" bestFit="1" customWidth="1"/>
    <col min="3845" max="3845" width="17.109375" style="137" bestFit="1" customWidth="1"/>
    <col min="3846" max="3846" width="18.33203125" style="137" bestFit="1" customWidth="1"/>
    <col min="3847" max="3847" width="17.109375" style="137" bestFit="1" customWidth="1"/>
    <col min="3848" max="3848" width="70" style="137" bestFit="1" customWidth="1"/>
    <col min="3849" max="4096" width="20.6640625" style="137"/>
    <col min="4097" max="4097" width="4.33203125" style="137" bestFit="1" customWidth="1"/>
    <col min="4098" max="4098" width="18.6640625" style="137" customWidth="1"/>
    <col min="4099" max="4099" width="42.109375" style="137" bestFit="1" customWidth="1"/>
    <col min="4100" max="4100" width="18.33203125" style="137" bestFit="1" customWidth="1"/>
    <col min="4101" max="4101" width="17.109375" style="137" bestFit="1" customWidth="1"/>
    <col min="4102" max="4102" width="18.33203125" style="137" bestFit="1" customWidth="1"/>
    <col min="4103" max="4103" width="17.109375" style="137" bestFit="1" customWidth="1"/>
    <col min="4104" max="4104" width="70" style="137" bestFit="1" customWidth="1"/>
    <col min="4105" max="4352" width="20.6640625" style="137"/>
    <col min="4353" max="4353" width="4.33203125" style="137" bestFit="1" customWidth="1"/>
    <col min="4354" max="4354" width="18.6640625" style="137" customWidth="1"/>
    <col min="4355" max="4355" width="42.109375" style="137" bestFit="1" customWidth="1"/>
    <col min="4356" max="4356" width="18.33203125" style="137" bestFit="1" customWidth="1"/>
    <col min="4357" max="4357" width="17.109375" style="137" bestFit="1" customWidth="1"/>
    <col min="4358" max="4358" width="18.33203125" style="137" bestFit="1" customWidth="1"/>
    <col min="4359" max="4359" width="17.109375" style="137" bestFit="1" customWidth="1"/>
    <col min="4360" max="4360" width="70" style="137" bestFit="1" customWidth="1"/>
    <col min="4361" max="4608" width="20.6640625" style="137"/>
    <col min="4609" max="4609" width="4.33203125" style="137" bestFit="1" customWidth="1"/>
    <col min="4610" max="4610" width="18.6640625" style="137" customWidth="1"/>
    <col min="4611" max="4611" width="42.109375" style="137" bestFit="1" customWidth="1"/>
    <col min="4612" max="4612" width="18.33203125" style="137" bestFit="1" customWidth="1"/>
    <col min="4613" max="4613" width="17.109375" style="137" bestFit="1" customWidth="1"/>
    <col min="4614" max="4614" width="18.33203125" style="137" bestFit="1" customWidth="1"/>
    <col min="4615" max="4615" width="17.109375" style="137" bestFit="1" customWidth="1"/>
    <col min="4616" max="4616" width="70" style="137" bestFit="1" customWidth="1"/>
    <col min="4617" max="4864" width="20.6640625" style="137"/>
    <col min="4865" max="4865" width="4.33203125" style="137" bestFit="1" customWidth="1"/>
    <col min="4866" max="4866" width="18.6640625" style="137" customWidth="1"/>
    <col min="4867" max="4867" width="42.109375" style="137" bestFit="1" customWidth="1"/>
    <col min="4868" max="4868" width="18.33203125" style="137" bestFit="1" customWidth="1"/>
    <col min="4869" max="4869" width="17.109375" style="137" bestFit="1" customWidth="1"/>
    <col min="4870" max="4870" width="18.33203125" style="137" bestFit="1" customWidth="1"/>
    <col min="4871" max="4871" width="17.109375" style="137" bestFit="1" customWidth="1"/>
    <col min="4872" max="4872" width="70" style="137" bestFit="1" customWidth="1"/>
    <col min="4873" max="5120" width="20.6640625" style="137"/>
    <col min="5121" max="5121" width="4.33203125" style="137" bestFit="1" customWidth="1"/>
    <col min="5122" max="5122" width="18.6640625" style="137" customWidth="1"/>
    <col min="5123" max="5123" width="42.109375" style="137" bestFit="1" customWidth="1"/>
    <col min="5124" max="5124" width="18.33203125" style="137" bestFit="1" customWidth="1"/>
    <col min="5125" max="5125" width="17.109375" style="137" bestFit="1" customWidth="1"/>
    <col min="5126" max="5126" width="18.33203125" style="137" bestFit="1" customWidth="1"/>
    <col min="5127" max="5127" width="17.109375" style="137" bestFit="1" customWidth="1"/>
    <col min="5128" max="5128" width="70" style="137" bestFit="1" customWidth="1"/>
    <col min="5129" max="5376" width="20.6640625" style="137"/>
    <col min="5377" max="5377" width="4.33203125" style="137" bestFit="1" customWidth="1"/>
    <col min="5378" max="5378" width="18.6640625" style="137" customWidth="1"/>
    <col min="5379" max="5379" width="42.109375" style="137" bestFit="1" customWidth="1"/>
    <col min="5380" max="5380" width="18.33203125" style="137" bestFit="1" customWidth="1"/>
    <col min="5381" max="5381" width="17.109375" style="137" bestFit="1" customWidth="1"/>
    <col min="5382" max="5382" width="18.33203125" style="137" bestFit="1" customWidth="1"/>
    <col min="5383" max="5383" width="17.109375" style="137" bestFit="1" customWidth="1"/>
    <col min="5384" max="5384" width="70" style="137" bestFit="1" customWidth="1"/>
    <col min="5385" max="5632" width="20.6640625" style="137"/>
    <col min="5633" max="5633" width="4.33203125" style="137" bestFit="1" customWidth="1"/>
    <col min="5634" max="5634" width="18.6640625" style="137" customWidth="1"/>
    <col min="5635" max="5635" width="42.109375" style="137" bestFit="1" customWidth="1"/>
    <col min="5636" max="5636" width="18.33203125" style="137" bestFit="1" customWidth="1"/>
    <col min="5637" max="5637" width="17.109375" style="137" bestFit="1" customWidth="1"/>
    <col min="5638" max="5638" width="18.33203125" style="137" bestFit="1" customWidth="1"/>
    <col min="5639" max="5639" width="17.109375" style="137" bestFit="1" customWidth="1"/>
    <col min="5640" max="5640" width="70" style="137" bestFit="1" customWidth="1"/>
    <col min="5641" max="5888" width="20.6640625" style="137"/>
    <col min="5889" max="5889" width="4.33203125" style="137" bestFit="1" customWidth="1"/>
    <col min="5890" max="5890" width="18.6640625" style="137" customWidth="1"/>
    <col min="5891" max="5891" width="42.109375" style="137" bestFit="1" customWidth="1"/>
    <col min="5892" max="5892" width="18.33203125" style="137" bestFit="1" customWidth="1"/>
    <col min="5893" max="5893" width="17.109375" style="137" bestFit="1" customWidth="1"/>
    <col min="5894" max="5894" width="18.33203125" style="137" bestFit="1" customWidth="1"/>
    <col min="5895" max="5895" width="17.109375" style="137" bestFit="1" customWidth="1"/>
    <col min="5896" max="5896" width="70" style="137" bestFit="1" customWidth="1"/>
    <col min="5897" max="6144" width="20.6640625" style="137"/>
    <col min="6145" max="6145" width="4.33203125" style="137" bestFit="1" customWidth="1"/>
    <col min="6146" max="6146" width="18.6640625" style="137" customWidth="1"/>
    <col min="6147" max="6147" width="42.109375" style="137" bestFit="1" customWidth="1"/>
    <col min="6148" max="6148" width="18.33203125" style="137" bestFit="1" customWidth="1"/>
    <col min="6149" max="6149" width="17.109375" style="137" bestFit="1" customWidth="1"/>
    <col min="6150" max="6150" width="18.33203125" style="137" bestFit="1" customWidth="1"/>
    <col min="6151" max="6151" width="17.109375" style="137" bestFit="1" customWidth="1"/>
    <col min="6152" max="6152" width="70" style="137" bestFit="1" customWidth="1"/>
    <col min="6153" max="6400" width="20.6640625" style="137"/>
    <col min="6401" max="6401" width="4.33203125" style="137" bestFit="1" customWidth="1"/>
    <col min="6402" max="6402" width="18.6640625" style="137" customWidth="1"/>
    <col min="6403" max="6403" width="42.109375" style="137" bestFit="1" customWidth="1"/>
    <col min="6404" max="6404" width="18.33203125" style="137" bestFit="1" customWidth="1"/>
    <col min="6405" max="6405" width="17.109375" style="137" bestFit="1" customWidth="1"/>
    <col min="6406" max="6406" width="18.33203125" style="137" bestFit="1" customWidth="1"/>
    <col min="6407" max="6407" width="17.109375" style="137" bestFit="1" customWidth="1"/>
    <col min="6408" max="6408" width="70" style="137" bestFit="1" customWidth="1"/>
    <col min="6409" max="6656" width="20.6640625" style="137"/>
    <col min="6657" max="6657" width="4.33203125" style="137" bestFit="1" customWidth="1"/>
    <col min="6658" max="6658" width="18.6640625" style="137" customWidth="1"/>
    <col min="6659" max="6659" width="42.109375" style="137" bestFit="1" customWidth="1"/>
    <col min="6660" max="6660" width="18.33203125" style="137" bestFit="1" customWidth="1"/>
    <col min="6661" max="6661" width="17.109375" style="137" bestFit="1" customWidth="1"/>
    <col min="6662" max="6662" width="18.33203125" style="137" bestFit="1" customWidth="1"/>
    <col min="6663" max="6663" width="17.109375" style="137" bestFit="1" customWidth="1"/>
    <col min="6664" max="6664" width="70" style="137" bestFit="1" customWidth="1"/>
    <col min="6665" max="6912" width="20.6640625" style="137"/>
    <col min="6913" max="6913" width="4.33203125" style="137" bestFit="1" customWidth="1"/>
    <col min="6914" max="6914" width="18.6640625" style="137" customWidth="1"/>
    <col min="6915" max="6915" width="42.109375" style="137" bestFit="1" customWidth="1"/>
    <col min="6916" max="6916" width="18.33203125" style="137" bestFit="1" customWidth="1"/>
    <col min="6917" max="6917" width="17.109375" style="137" bestFit="1" customWidth="1"/>
    <col min="6918" max="6918" width="18.33203125" style="137" bestFit="1" customWidth="1"/>
    <col min="6919" max="6919" width="17.109375" style="137" bestFit="1" customWidth="1"/>
    <col min="6920" max="6920" width="70" style="137" bestFit="1" customWidth="1"/>
    <col min="6921" max="7168" width="20.6640625" style="137"/>
    <col min="7169" max="7169" width="4.33203125" style="137" bestFit="1" customWidth="1"/>
    <col min="7170" max="7170" width="18.6640625" style="137" customWidth="1"/>
    <col min="7171" max="7171" width="42.109375" style="137" bestFit="1" customWidth="1"/>
    <col min="7172" max="7172" width="18.33203125" style="137" bestFit="1" customWidth="1"/>
    <col min="7173" max="7173" width="17.109375" style="137" bestFit="1" customWidth="1"/>
    <col min="7174" max="7174" width="18.33203125" style="137" bestFit="1" customWidth="1"/>
    <col min="7175" max="7175" width="17.109375" style="137" bestFit="1" customWidth="1"/>
    <col min="7176" max="7176" width="70" style="137" bestFit="1" customWidth="1"/>
    <col min="7177" max="7424" width="20.6640625" style="137"/>
    <col min="7425" max="7425" width="4.33203125" style="137" bestFit="1" customWidth="1"/>
    <col min="7426" max="7426" width="18.6640625" style="137" customWidth="1"/>
    <col min="7427" max="7427" width="42.109375" style="137" bestFit="1" customWidth="1"/>
    <col min="7428" max="7428" width="18.33203125" style="137" bestFit="1" customWidth="1"/>
    <col min="7429" max="7429" width="17.109375" style="137" bestFit="1" customWidth="1"/>
    <col min="7430" max="7430" width="18.33203125" style="137" bestFit="1" customWidth="1"/>
    <col min="7431" max="7431" width="17.109375" style="137" bestFit="1" customWidth="1"/>
    <col min="7432" max="7432" width="70" style="137" bestFit="1" customWidth="1"/>
    <col min="7433" max="7680" width="20.6640625" style="137"/>
    <col min="7681" max="7681" width="4.33203125" style="137" bestFit="1" customWidth="1"/>
    <col min="7682" max="7682" width="18.6640625" style="137" customWidth="1"/>
    <col min="7683" max="7683" width="42.109375" style="137" bestFit="1" customWidth="1"/>
    <col min="7684" max="7684" width="18.33203125" style="137" bestFit="1" customWidth="1"/>
    <col min="7685" max="7685" width="17.109375" style="137" bestFit="1" customWidth="1"/>
    <col min="7686" max="7686" width="18.33203125" style="137" bestFit="1" customWidth="1"/>
    <col min="7687" max="7687" width="17.109375" style="137" bestFit="1" customWidth="1"/>
    <col min="7688" max="7688" width="70" style="137" bestFit="1" customWidth="1"/>
    <col min="7689" max="7936" width="20.6640625" style="137"/>
    <col min="7937" max="7937" width="4.33203125" style="137" bestFit="1" customWidth="1"/>
    <col min="7938" max="7938" width="18.6640625" style="137" customWidth="1"/>
    <col min="7939" max="7939" width="42.109375" style="137" bestFit="1" customWidth="1"/>
    <col min="7940" max="7940" width="18.33203125" style="137" bestFit="1" customWidth="1"/>
    <col min="7941" max="7941" width="17.109375" style="137" bestFit="1" customWidth="1"/>
    <col min="7942" max="7942" width="18.33203125" style="137" bestFit="1" customWidth="1"/>
    <col min="7943" max="7943" width="17.109375" style="137" bestFit="1" customWidth="1"/>
    <col min="7944" max="7944" width="70" style="137" bestFit="1" customWidth="1"/>
    <col min="7945" max="8192" width="20.6640625" style="137"/>
    <col min="8193" max="8193" width="4.33203125" style="137" bestFit="1" customWidth="1"/>
    <col min="8194" max="8194" width="18.6640625" style="137" customWidth="1"/>
    <col min="8195" max="8195" width="42.109375" style="137" bestFit="1" customWidth="1"/>
    <col min="8196" max="8196" width="18.33203125" style="137" bestFit="1" customWidth="1"/>
    <col min="8197" max="8197" width="17.109375" style="137" bestFit="1" customWidth="1"/>
    <col min="8198" max="8198" width="18.33203125" style="137" bestFit="1" customWidth="1"/>
    <col min="8199" max="8199" width="17.109375" style="137" bestFit="1" customWidth="1"/>
    <col min="8200" max="8200" width="70" style="137" bestFit="1" customWidth="1"/>
    <col min="8201" max="8448" width="20.6640625" style="137"/>
    <col min="8449" max="8449" width="4.33203125" style="137" bestFit="1" customWidth="1"/>
    <col min="8450" max="8450" width="18.6640625" style="137" customWidth="1"/>
    <col min="8451" max="8451" width="42.109375" style="137" bestFit="1" customWidth="1"/>
    <col min="8452" max="8452" width="18.33203125" style="137" bestFit="1" customWidth="1"/>
    <col min="8453" max="8453" width="17.109375" style="137" bestFit="1" customWidth="1"/>
    <col min="8454" max="8454" width="18.33203125" style="137" bestFit="1" customWidth="1"/>
    <col min="8455" max="8455" width="17.109375" style="137" bestFit="1" customWidth="1"/>
    <col min="8456" max="8456" width="70" style="137" bestFit="1" customWidth="1"/>
    <col min="8457" max="8704" width="20.6640625" style="137"/>
    <col min="8705" max="8705" width="4.33203125" style="137" bestFit="1" customWidth="1"/>
    <col min="8706" max="8706" width="18.6640625" style="137" customWidth="1"/>
    <col min="8707" max="8707" width="42.109375" style="137" bestFit="1" customWidth="1"/>
    <col min="8708" max="8708" width="18.33203125" style="137" bestFit="1" customWidth="1"/>
    <col min="8709" max="8709" width="17.109375" style="137" bestFit="1" customWidth="1"/>
    <col min="8710" max="8710" width="18.33203125" style="137" bestFit="1" customWidth="1"/>
    <col min="8711" max="8711" width="17.109375" style="137" bestFit="1" customWidth="1"/>
    <col min="8712" max="8712" width="70" style="137" bestFit="1" customWidth="1"/>
    <col min="8713" max="8960" width="20.6640625" style="137"/>
    <col min="8961" max="8961" width="4.33203125" style="137" bestFit="1" customWidth="1"/>
    <col min="8962" max="8962" width="18.6640625" style="137" customWidth="1"/>
    <col min="8963" max="8963" width="42.109375" style="137" bestFit="1" customWidth="1"/>
    <col min="8964" max="8964" width="18.33203125" style="137" bestFit="1" customWidth="1"/>
    <col min="8965" max="8965" width="17.109375" style="137" bestFit="1" customWidth="1"/>
    <col min="8966" max="8966" width="18.33203125" style="137" bestFit="1" customWidth="1"/>
    <col min="8967" max="8967" width="17.109375" style="137" bestFit="1" customWidth="1"/>
    <col min="8968" max="8968" width="70" style="137" bestFit="1" customWidth="1"/>
    <col min="8969" max="9216" width="20.6640625" style="137"/>
    <col min="9217" max="9217" width="4.33203125" style="137" bestFit="1" customWidth="1"/>
    <col min="9218" max="9218" width="18.6640625" style="137" customWidth="1"/>
    <col min="9219" max="9219" width="42.109375" style="137" bestFit="1" customWidth="1"/>
    <col min="9220" max="9220" width="18.33203125" style="137" bestFit="1" customWidth="1"/>
    <col min="9221" max="9221" width="17.109375" style="137" bestFit="1" customWidth="1"/>
    <col min="9222" max="9222" width="18.33203125" style="137" bestFit="1" customWidth="1"/>
    <col min="9223" max="9223" width="17.109375" style="137" bestFit="1" customWidth="1"/>
    <col min="9224" max="9224" width="70" style="137" bestFit="1" customWidth="1"/>
    <col min="9225" max="9472" width="20.6640625" style="137"/>
    <col min="9473" max="9473" width="4.33203125" style="137" bestFit="1" customWidth="1"/>
    <col min="9474" max="9474" width="18.6640625" style="137" customWidth="1"/>
    <col min="9475" max="9475" width="42.109375" style="137" bestFit="1" customWidth="1"/>
    <col min="9476" max="9476" width="18.33203125" style="137" bestFit="1" customWidth="1"/>
    <col min="9477" max="9477" width="17.109375" style="137" bestFit="1" customWidth="1"/>
    <col min="9478" max="9478" width="18.33203125" style="137" bestFit="1" customWidth="1"/>
    <col min="9479" max="9479" width="17.109375" style="137" bestFit="1" customWidth="1"/>
    <col min="9480" max="9480" width="70" style="137" bestFit="1" customWidth="1"/>
    <col min="9481" max="9728" width="20.6640625" style="137"/>
    <col min="9729" max="9729" width="4.33203125" style="137" bestFit="1" customWidth="1"/>
    <col min="9730" max="9730" width="18.6640625" style="137" customWidth="1"/>
    <col min="9731" max="9731" width="42.109375" style="137" bestFit="1" customWidth="1"/>
    <col min="9732" max="9732" width="18.33203125" style="137" bestFit="1" customWidth="1"/>
    <col min="9733" max="9733" width="17.109375" style="137" bestFit="1" customWidth="1"/>
    <col min="9734" max="9734" width="18.33203125" style="137" bestFit="1" customWidth="1"/>
    <col min="9735" max="9735" width="17.109375" style="137" bestFit="1" customWidth="1"/>
    <col min="9736" max="9736" width="70" style="137" bestFit="1" customWidth="1"/>
    <col min="9737" max="9984" width="20.6640625" style="137"/>
    <col min="9985" max="9985" width="4.33203125" style="137" bestFit="1" customWidth="1"/>
    <col min="9986" max="9986" width="18.6640625" style="137" customWidth="1"/>
    <col min="9987" max="9987" width="42.109375" style="137" bestFit="1" customWidth="1"/>
    <col min="9988" max="9988" width="18.33203125" style="137" bestFit="1" customWidth="1"/>
    <col min="9989" max="9989" width="17.109375" style="137" bestFit="1" customWidth="1"/>
    <col min="9990" max="9990" width="18.33203125" style="137" bestFit="1" customWidth="1"/>
    <col min="9991" max="9991" width="17.109375" style="137" bestFit="1" customWidth="1"/>
    <col min="9992" max="9992" width="70" style="137" bestFit="1" customWidth="1"/>
    <col min="9993" max="10240" width="20.6640625" style="137"/>
    <col min="10241" max="10241" width="4.33203125" style="137" bestFit="1" customWidth="1"/>
    <col min="10242" max="10242" width="18.6640625" style="137" customWidth="1"/>
    <col min="10243" max="10243" width="42.109375" style="137" bestFit="1" customWidth="1"/>
    <col min="10244" max="10244" width="18.33203125" style="137" bestFit="1" customWidth="1"/>
    <col min="10245" max="10245" width="17.109375" style="137" bestFit="1" customWidth="1"/>
    <col min="10246" max="10246" width="18.33203125" style="137" bestFit="1" customWidth="1"/>
    <col min="10247" max="10247" width="17.109375" style="137" bestFit="1" customWidth="1"/>
    <col min="10248" max="10248" width="70" style="137" bestFit="1" customWidth="1"/>
    <col min="10249" max="10496" width="20.6640625" style="137"/>
    <col min="10497" max="10497" width="4.33203125" style="137" bestFit="1" customWidth="1"/>
    <col min="10498" max="10498" width="18.6640625" style="137" customWidth="1"/>
    <col min="10499" max="10499" width="42.109375" style="137" bestFit="1" customWidth="1"/>
    <col min="10500" max="10500" width="18.33203125" style="137" bestFit="1" customWidth="1"/>
    <col min="10501" max="10501" width="17.109375" style="137" bestFit="1" customWidth="1"/>
    <col min="10502" max="10502" width="18.33203125" style="137" bestFit="1" customWidth="1"/>
    <col min="10503" max="10503" width="17.109375" style="137" bestFit="1" customWidth="1"/>
    <col min="10504" max="10504" width="70" style="137" bestFit="1" customWidth="1"/>
    <col min="10505" max="10752" width="20.6640625" style="137"/>
    <col min="10753" max="10753" width="4.33203125" style="137" bestFit="1" customWidth="1"/>
    <col min="10754" max="10754" width="18.6640625" style="137" customWidth="1"/>
    <col min="10755" max="10755" width="42.109375" style="137" bestFit="1" customWidth="1"/>
    <col min="10756" max="10756" width="18.33203125" style="137" bestFit="1" customWidth="1"/>
    <col min="10757" max="10757" width="17.109375" style="137" bestFit="1" customWidth="1"/>
    <col min="10758" max="10758" width="18.33203125" style="137" bestFit="1" customWidth="1"/>
    <col min="10759" max="10759" width="17.109375" style="137" bestFit="1" customWidth="1"/>
    <col min="10760" max="10760" width="70" style="137" bestFit="1" customWidth="1"/>
    <col min="10761" max="11008" width="20.6640625" style="137"/>
    <col min="11009" max="11009" width="4.33203125" style="137" bestFit="1" customWidth="1"/>
    <col min="11010" max="11010" width="18.6640625" style="137" customWidth="1"/>
    <col min="11011" max="11011" width="42.109375" style="137" bestFit="1" customWidth="1"/>
    <col min="11012" max="11012" width="18.33203125" style="137" bestFit="1" customWidth="1"/>
    <col min="11013" max="11013" width="17.109375" style="137" bestFit="1" customWidth="1"/>
    <col min="11014" max="11014" width="18.33203125" style="137" bestFit="1" customWidth="1"/>
    <col min="11015" max="11015" width="17.109375" style="137" bestFit="1" customWidth="1"/>
    <col min="11016" max="11016" width="70" style="137" bestFit="1" customWidth="1"/>
    <col min="11017" max="11264" width="20.6640625" style="137"/>
    <col min="11265" max="11265" width="4.33203125" style="137" bestFit="1" customWidth="1"/>
    <col min="11266" max="11266" width="18.6640625" style="137" customWidth="1"/>
    <col min="11267" max="11267" width="42.109375" style="137" bestFit="1" customWidth="1"/>
    <col min="11268" max="11268" width="18.33203125" style="137" bestFit="1" customWidth="1"/>
    <col min="11269" max="11269" width="17.109375" style="137" bestFit="1" customWidth="1"/>
    <col min="11270" max="11270" width="18.33203125" style="137" bestFit="1" customWidth="1"/>
    <col min="11271" max="11271" width="17.109375" style="137" bestFit="1" customWidth="1"/>
    <col min="11272" max="11272" width="70" style="137" bestFit="1" customWidth="1"/>
    <col min="11273" max="11520" width="20.6640625" style="137"/>
    <col min="11521" max="11521" width="4.33203125" style="137" bestFit="1" customWidth="1"/>
    <col min="11522" max="11522" width="18.6640625" style="137" customWidth="1"/>
    <col min="11523" max="11523" width="42.109375" style="137" bestFit="1" customWidth="1"/>
    <col min="11524" max="11524" width="18.33203125" style="137" bestFit="1" customWidth="1"/>
    <col min="11525" max="11525" width="17.109375" style="137" bestFit="1" customWidth="1"/>
    <col min="11526" max="11526" width="18.33203125" style="137" bestFit="1" customWidth="1"/>
    <col min="11527" max="11527" width="17.109375" style="137" bestFit="1" customWidth="1"/>
    <col min="11528" max="11528" width="70" style="137" bestFit="1" customWidth="1"/>
    <col min="11529" max="11776" width="20.6640625" style="137"/>
    <col min="11777" max="11777" width="4.33203125" style="137" bestFit="1" customWidth="1"/>
    <col min="11778" max="11778" width="18.6640625" style="137" customWidth="1"/>
    <col min="11779" max="11779" width="42.109375" style="137" bestFit="1" customWidth="1"/>
    <col min="11780" max="11780" width="18.33203125" style="137" bestFit="1" customWidth="1"/>
    <col min="11781" max="11781" width="17.109375" style="137" bestFit="1" customWidth="1"/>
    <col min="11782" max="11782" width="18.33203125" style="137" bestFit="1" customWidth="1"/>
    <col min="11783" max="11783" width="17.109375" style="137" bestFit="1" customWidth="1"/>
    <col min="11784" max="11784" width="70" style="137" bestFit="1" customWidth="1"/>
    <col min="11785" max="12032" width="20.6640625" style="137"/>
    <col min="12033" max="12033" width="4.33203125" style="137" bestFit="1" customWidth="1"/>
    <col min="12034" max="12034" width="18.6640625" style="137" customWidth="1"/>
    <col min="12035" max="12035" width="42.109375" style="137" bestFit="1" customWidth="1"/>
    <col min="12036" max="12036" width="18.33203125" style="137" bestFit="1" customWidth="1"/>
    <col min="12037" max="12037" width="17.109375" style="137" bestFit="1" customWidth="1"/>
    <col min="12038" max="12038" width="18.33203125" style="137" bestFit="1" customWidth="1"/>
    <col min="12039" max="12039" width="17.109375" style="137" bestFit="1" customWidth="1"/>
    <col min="12040" max="12040" width="70" style="137" bestFit="1" customWidth="1"/>
    <col min="12041" max="12288" width="20.6640625" style="137"/>
    <col min="12289" max="12289" width="4.33203125" style="137" bestFit="1" customWidth="1"/>
    <col min="12290" max="12290" width="18.6640625" style="137" customWidth="1"/>
    <col min="12291" max="12291" width="42.109375" style="137" bestFit="1" customWidth="1"/>
    <col min="12292" max="12292" width="18.33203125" style="137" bestFit="1" customWidth="1"/>
    <col min="12293" max="12293" width="17.109375" style="137" bestFit="1" customWidth="1"/>
    <col min="12294" max="12294" width="18.33203125" style="137" bestFit="1" customWidth="1"/>
    <col min="12295" max="12295" width="17.109375" style="137" bestFit="1" customWidth="1"/>
    <col min="12296" max="12296" width="70" style="137" bestFit="1" customWidth="1"/>
    <col min="12297" max="12544" width="20.6640625" style="137"/>
    <col min="12545" max="12545" width="4.33203125" style="137" bestFit="1" customWidth="1"/>
    <col min="12546" max="12546" width="18.6640625" style="137" customWidth="1"/>
    <col min="12547" max="12547" width="42.109375" style="137" bestFit="1" customWidth="1"/>
    <col min="12548" max="12548" width="18.33203125" style="137" bestFit="1" customWidth="1"/>
    <col min="12549" max="12549" width="17.109375" style="137" bestFit="1" customWidth="1"/>
    <col min="12550" max="12550" width="18.33203125" style="137" bestFit="1" customWidth="1"/>
    <col min="12551" max="12551" width="17.109375" style="137" bestFit="1" customWidth="1"/>
    <col min="12552" max="12552" width="70" style="137" bestFit="1" customWidth="1"/>
    <col min="12553" max="12800" width="20.6640625" style="137"/>
    <col min="12801" max="12801" width="4.33203125" style="137" bestFit="1" customWidth="1"/>
    <col min="12802" max="12802" width="18.6640625" style="137" customWidth="1"/>
    <col min="12803" max="12803" width="42.109375" style="137" bestFit="1" customWidth="1"/>
    <col min="12804" max="12804" width="18.33203125" style="137" bestFit="1" customWidth="1"/>
    <col min="12805" max="12805" width="17.109375" style="137" bestFit="1" customWidth="1"/>
    <col min="12806" max="12806" width="18.33203125" style="137" bestFit="1" customWidth="1"/>
    <col min="12807" max="12807" width="17.109375" style="137" bestFit="1" customWidth="1"/>
    <col min="12808" max="12808" width="70" style="137" bestFit="1" customWidth="1"/>
    <col min="12809" max="13056" width="20.6640625" style="137"/>
    <col min="13057" max="13057" width="4.33203125" style="137" bestFit="1" customWidth="1"/>
    <col min="13058" max="13058" width="18.6640625" style="137" customWidth="1"/>
    <col min="13059" max="13059" width="42.109375" style="137" bestFit="1" customWidth="1"/>
    <col min="13060" max="13060" width="18.33203125" style="137" bestFit="1" customWidth="1"/>
    <col min="13061" max="13061" width="17.109375" style="137" bestFit="1" customWidth="1"/>
    <col min="13062" max="13062" width="18.33203125" style="137" bestFit="1" customWidth="1"/>
    <col min="13063" max="13063" width="17.109375" style="137" bestFit="1" customWidth="1"/>
    <col min="13064" max="13064" width="70" style="137" bestFit="1" customWidth="1"/>
    <col min="13065" max="13312" width="20.6640625" style="137"/>
    <col min="13313" max="13313" width="4.33203125" style="137" bestFit="1" customWidth="1"/>
    <col min="13314" max="13314" width="18.6640625" style="137" customWidth="1"/>
    <col min="13315" max="13315" width="42.109375" style="137" bestFit="1" customWidth="1"/>
    <col min="13316" max="13316" width="18.33203125" style="137" bestFit="1" customWidth="1"/>
    <col min="13317" max="13317" width="17.109375" style="137" bestFit="1" customWidth="1"/>
    <col min="13318" max="13318" width="18.33203125" style="137" bestFit="1" customWidth="1"/>
    <col min="13319" max="13319" width="17.109375" style="137" bestFit="1" customWidth="1"/>
    <col min="13320" max="13320" width="70" style="137" bestFit="1" customWidth="1"/>
    <col min="13321" max="13568" width="20.6640625" style="137"/>
    <col min="13569" max="13569" width="4.33203125" style="137" bestFit="1" customWidth="1"/>
    <col min="13570" max="13570" width="18.6640625" style="137" customWidth="1"/>
    <col min="13571" max="13571" width="42.109375" style="137" bestFit="1" customWidth="1"/>
    <col min="13572" max="13572" width="18.33203125" style="137" bestFit="1" customWidth="1"/>
    <col min="13573" max="13573" width="17.109375" style="137" bestFit="1" customWidth="1"/>
    <col min="13574" max="13574" width="18.33203125" style="137" bestFit="1" customWidth="1"/>
    <col min="13575" max="13575" width="17.109375" style="137" bestFit="1" customWidth="1"/>
    <col min="13576" max="13576" width="70" style="137" bestFit="1" customWidth="1"/>
    <col min="13577" max="13824" width="20.6640625" style="137"/>
    <col min="13825" max="13825" width="4.33203125" style="137" bestFit="1" customWidth="1"/>
    <col min="13826" max="13826" width="18.6640625" style="137" customWidth="1"/>
    <col min="13827" max="13827" width="42.109375" style="137" bestFit="1" customWidth="1"/>
    <col min="13828" max="13828" width="18.33203125" style="137" bestFit="1" customWidth="1"/>
    <col min="13829" max="13829" width="17.109375" style="137" bestFit="1" customWidth="1"/>
    <col min="13830" max="13830" width="18.33203125" style="137" bestFit="1" customWidth="1"/>
    <col min="13831" max="13831" width="17.109375" style="137" bestFit="1" customWidth="1"/>
    <col min="13832" max="13832" width="70" style="137" bestFit="1" customWidth="1"/>
    <col min="13833" max="14080" width="20.6640625" style="137"/>
    <col min="14081" max="14081" width="4.33203125" style="137" bestFit="1" customWidth="1"/>
    <col min="14082" max="14082" width="18.6640625" style="137" customWidth="1"/>
    <col min="14083" max="14083" width="42.109375" style="137" bestFit="1" customWidth="1"/>
    <col min="14084" max="14084" width="18.33203125" style="137" bestFit="1" customWidth="1"/>
    <col min="14085" max="14085" width="17.109375" style="137" bestFit="1" customWidth="1"/>
    <col min="14086" max="14086" width="18.33203125" style="137" bestFit="1" customWidth="1"/>
    <col min="14087" max="14087" width="17.109375" style="137" bestFit="1" customWidth="1"/>
    <col min="14088" max="14088" width="70" style="137" bestFit="1" customWidth="1"/>
    <col min="14089" max="14336" width="20.6640625" style="137"/>
    <col min="14337" max="14337" width="4.33203125" style="137" bestFit="1" customWidth="1"/>
    <col min="14338" max="14338" width="18.6640625" style="137" customWidth="1"/>
    <col min="14339" max="14339" width="42.109375" style="137" bestFit="1" customWidth="1"/>
    <col min="14340" max="14340" width="18.33203125" style="137" bestFit="1" customWidth="1"/>
    <col min="14341" max="14341" width="17.109375" style="137" bestFit="1" customWidth="1"/>
    <col min="14342" max="14342" width="18.33203125" style="137" bestFit="1" customWidth="1"/>
    <col min="14343" max="14343" width="17.109375" style="137" bestFit="1" customWidth="1"/>
    <col min="14344" max="14344" width="70" style="137" bestFit="1" customWidth="1"/>
    <col min="14345" max="14592" width="20.6640625" style="137"/>
    <col min="14593" max="14593" width="4.33203125" style="137" bestFit="1" customWidth="1"/>
    <col min="14594" max="14594" width="18.6640625" style="137" customWidth="1"/>
    <col min="14595" max="14595" width="42.109375" style="137" bestFit="1" customWidth="1"/>
    <col min="14596" max="14596" width="18.33203125" style="137" bestFit="1" customWidth="1"/>
    <col min="14597" max="14597" width="17.109375" style="137" bestFit="1" customWidth="1"/>
    <col min="14598" max="14598" width="18.33203125" style="137" bestFit="1" customWidth="1"/>
    <col min="14599" max="14599" width="17.109375" style="137" bestFit="1" customWidth="1"/>
    <col min="14600" max="14600" width="70" style="137" bestFit="1" customWidth="1"/>
    <col min="14601" max="14848" width="20.6640625" style="137"/>
    <col min="14849" max="14849" width="4.33203125" style="137" bestFit="1" customWidth="1"/>
    <col min="14850" max="14850" width="18.6640625" style="137" customWidth="1"/>
    <col min="14851" max="14851" width="42.109375" style="137" bestFit="1" customWidth="1"/>
    <col min="14852" max="14852" width="18.33203125" style="137" bestFit="1" customWidth="1"/>
    <col min="14853" max="14853" width="17.109375" style="137" bestFit="1" customWidth="1"/>
    <col min="14854" max="14854" width="18.33203125" style="137" bestFit="1" customWidth="1"/>
    <col min="14855" max="14855" width="17.109375" style="137" bestFit="1" customWidth="1"/>
    <col min="14856" max="14856" width="70" style="137" bestFit="1" customWidth="1"/>
    <col min="14857" max="15104" width="20.6640625" style="137"/>
    <col min="15105" max="15105" width="4.33203125" style="137" bestFit="1" customWidth="1"/>
    <col min="15106" max="15106" width="18.6640625" style="137" customWidth="1"/>
    <col min="15107" max="15107" width="42.109375" style="137" bestFit="1" customWidth="1"/>
    <col min="15108" max="15108" width="18.33203125" style="137" bestFit="1" customWidth="1"/>
    <col min="15109" max="15109" width="17.109375" style="137" bestFit="1" customWidth="1"/>
    <col min="15110" max="15110" width="18.33203125" style="137" bestFit="1" customWidth="1"/>
    <col min="15111" max="15111" width="17.109375" style="137" bestFit="1" customWidth="1"/>
    <col min="15112" max="15112" width="70" style="137" bestFit="1" customWidth="1"/>
    <col min="15113" max="15360" width="20.6640625" style="137"/>
    <col min="15361" max="15361" width="4.33203125" style="137" bestFit="1" customWidth="1"/>
    <col min="15362" max="15362" width="18.6640625" style="137" customWidth="1"/>
    <col min="15363" max="15363" width="42.109375" style="137" bestFit="1" customWidth="1"/>
    <col min="15364" max="15364" width="18.33203125" style="137" bestFit="1" customWidth="1"/>
    <col min="15365" max="15365" width="17.109375" style="137" bestFit="1" customWidth="1"/>
    <col min="15366" max="15366" width="18.33203125" style="137" bestFit="1" customWidth="1"/>
    <col min="15367" max="15367" width="17.109375" style="137" bestFit="1" customWidth="1"/>
    <col min="15368" max="15368" width="70" style="137" bestFit="1" customWidth="1"/>
    <col min="15369" max="15616" width="20.6640625" style="137"/>
    <col min="15617" max="15617" width="4.33203125" style="137" bestFit="1" customWidth="1"/>
    <col min="15618" max="15618" width="18.6640625" style="137" customWidth="1"/>
    <col min="15619" max="15619" width="42.109375" style="137" bestFit="1" customWidth="1"/>
    <col min="15620" max="15620" width="18.33203125" style="137" bestFit="1" customWidth="1"/>
    <col min="15621" max="15621" width="17.109375" style="137" bestFit="1" customWidth="1"/>
    <col min="15622" max="15622" width="18.33203125" style="137" bestFit="1" customWidth="1"/>
    <col min="15623" max="15623" width="17.109375" style="137" bestFit="1" customWidth="1"/>
    <col min="15624" max="15624" width="70" style="137" bestFit="1" customWidth="1"/>
    <col min="15625" max="15872" width="20.6640625" style="137"/>
    <col min="15873" max="15873" width="4.33203125" style="137" bestFit="1" customWidth="1"/>
    <col min="15874" max="15874" width="18.6640625" style="137" customWidth="1"/>
    <col min="15875" max="15875" width="42.109375" style="137" bestFit="1" customWidth="1"/>
    <col min="15876" max="15876" width="18.33203125" style="137" bestFit="1" customWidth="1"/>
    <col min="15877" max="15877" width="17.109375" style="137" bestFit="1" customWidth="1"/>
    <col min="15878" max="15878" width="18.33203125" style="137" bestFit="1" customWidth="1"/>
    <col min="15879" max="15879" width="17.109375" style="137" bestFit="1" customWidth="1"/>
    <col min="15880" max="15880" width="70" style="137" bestFit="1" customWidth="1"/>
    <col min="15881" max="16128" width="20.6640625" style="137"/>
    <col min="16129" max="16129" width="4.33203125" style="137" bestFit="1" customWidth="1"/>
    <col min="16130" max="16130" width="18.6640625" style="137" customWidth="1"/>
    <col min="16131" max="16131" width="42.109375" style="137" bestFit="1" customWidth="1"/>
    <col min="16132" max="16132" width="18.33203125" style="137" bestFit="1" customWidth="1"/>
    <col min="16133" max="16133" width="17.109375" style="137" bestFit="1" customWidth="1"/>
    <col min="16134" max="16134" width="18.33203125" style="137" bestFit="1" customWidth="1"/>
    <col min="16135" max="16135" width="17.109375" style="137" bestFit="1" customWidth="1"/>
    <col min="16136" max="16136" width="70" style="137" bestFit="1" customWidth="1"/>
    <col min="16137" max="16384" width="20.6640625" style="137"/>
  </cols>
  <sheetData>
    <row r="1" spans="1:9" s="132" customFormat="1" ht="12.6" x14ac:dyDescent="0.3">
      <c r="A1" s="271" t="s">
        <v>62</v>
      </c>
      <c r="B1" s="272"/>
      <c r="C1" s="272"/>
      <c r="D1" s="272"/>
      <c r="E1" s="272"/>
      <c r="F1" s="272"/>
      <c r="G1" s="272"/>
      <c r="H1" s="272"/>
    </row>
    <row r="2" spans="1:9" s="132" customFormat="1" ht="12.6" x14ac:dyDescent="0.3">
      <c r="A2" s="271" t="s">
        <v>63</v>
      </c>
      <c r="B2" s="272"/>
      <c r="C2" s="272"/>
      <c r="D2" s="272"/>
      <c r="E2" s="272"/>
      <c r="F2" s="272"/>
      <c r="G2" s="272"/>
      <c r="H2" s="272"/>
    </row>
    <row r="3" spans="1:9" s="132" customFormat="1" ht="12.6" x14ac:dyDescent="0.3">
      <c r="A3" s="271" t="s">
        <v>125</v>
      </c>
      <c r="B3" s="272"/>
      <c r="C3" s="272"/>
      <c r="D3" s="272"/>
      <c r="E3" s="272"/>
      <c r="F3" s="272"/>
      <c r="G3" s="272"/>
      <c r="H3" s="272"/>
    </row>
    <row r="4" spans="1:9" s="132" customFormat="1" ht="12.6" x14ac:dyDescent="0.3">
      <c r="A4" s="273" t="s">
        <v>80</v>
      </c>
      <c r="B4" s="272"/>
      <c r="C4" s="272"/>
      <c r="D4" s="272"/>
      <c r="E4" s="272"/>
      <c r="F4" s="272"/>
      <c r="G4" s="272"/>
      <c r="H4" s="272"/>
    </row>
    <row r="5" spans="1:9" ht="12.6" x14ac:dyDescent="0.3">
      <c r="A5" s="148"/>
      <c r="B5" s="149"/>
      <c r="C5" s="149"/>
      <c r="D5" s="42"/>
      <c r="E5" s="42"/>
      <c r="F5" s="42"/>
      <c r="G5" s="42"/>
      <c r="H5" s="150"/>
    </row>
    <row r="6" spans="1:9" ht="25.2" x14ac:dyDescent="0.3">
      <c r="A6" s="151" t="s">
        <v>0</v>
      </c>
      <c r="B6" s="151" t="s">
        <v>64</v>
      </c>
      <c r="C6" s="152" t="s">
        <v>65</v>
      </c>
      <c r="D6" s="153" t="s">
        <v>66</v>
      </c>
      <c r="E6" s="154" t="s">
        <v>67</v>
      </c>
      <c r="F6" s="154" t="s">
        <v>68</v>
      </c>
      <c r="G6" s="154" t="s">
        <v>69</v>
      </c>
      <c r="H6" s="155" t="s">
        <v>70</v>
      </c>
    </row>
    <row r="7" spans="1:9" s="146" customFormat="1" ht="75.599999999999994" x14ac:dyDescent="0.3">
      <c r="A7" s="156" t="s">
        <v>8</v>
      </c>
      <c r="B7" s="157" t="s">
        <v>126</v>
      </c>
      <c r="C7" s="155" t="s">
        <v>127</v>
      </c>
      <c r="D7" s="158">
        <v>11000</v>
      </c>
      <c r="E7" s="159"/>
      <c r="F7" s="9"/>
      <c r="G7" s="160"/>
      <c r="H7" s="161" t="s">
        <v>128</v>
      </c>
    </row>
    <row r="8" spans="1:9" s="146" customFormat="1" ht="37.799999999999997" x14ac:dyDescent="0.3">
      <c r="A8" s="156" t="s">
        <v>8</v>
      </c>
      <c r="B8" s="157" t="s">
        <v>71</v>
      </c>
      <c r="C8" s="155" t="s">
        <v>72</v>
      </c>
      <c r="D8" s="158">
        <v>5000</v>
      </c>
      <c r="E8" s="159"/>
      <c r="F8" s="9"/>
      <c r="G8" s="160"/>
      <c r="H8" s="161" t="s">
        <v>129</v>
      </c>
    </row>
    <row r="9" spans="1:9" s="141" customFormat="1" ht="63" x14ac:dyDescent="0.3">
      <c r="A9" s="156" t="s">
        <v>8</v>
      </c>
      <c r="B9" s="157" t="s">
        <v>88</v>
      </c>
      <c r="C9" s="155" t="s">
        <v>30</v>
      </c>
      <c r="D9" s="153">
        <v>4418.6000000000004</v>
      </c>
      <c r="E9" s="159"/>
      <c r="F9" s="9"/>
      <c r="G9" s="160"/>
      <c r="H9" s="161" t="s">
        <v>130</v>
      </c>
    </row>
    <row r="10" spans="1:9" s="141" customFormat="1" ht="63" x14ac:dyDescent="0.3">
      <c r="A10" s="156" t="s">
        <v>8</v>
      </c>
      <c r="B10" s="162" t="s">
        <v>86</v>
      </c>
      <c r="C10" s="161" t="s">
        <v>131</v>
      </c>
      <c r="D10" s="158">
        <v>3750</v>
      </c>
      <c r="E10" s="159"/>
      <c r="F10" s="9"/>
      <c r="G10" s="160"/>
      <c r="H10" s="161" t="s">
        <v>132</v>
      </c>
    </row>
    <row r="11" spans="1:9" s="141" customFormat="1" ht="37.799999999999997" x14ac:dyDescent="0.3">
      <c r="A11" s="156" t="s">
        <v>8</v>
      </c>
      <c r="B11" s="157" t="s">
        <v>133</v>
      </c>
      <c r="C11" s="155" t="s">
        <v>134</v>
      </c>
      <c r="D11" s="153">
        <f>150+370</f>
        <v>520</v>
      </c>
      <c r="E11" s="10"/>
      <c r="F11" s="9"/>
      <c r="G11" s="9"/>
      <c r="H11" s="155" t="s">
        <v>135</v>
      </c>
    </row>
    <row r="12" spans="1:9" s="141" customFormat="1" ht="63" x14ac:dyDescent="0.3">
      <c r="A12" s="156" t="s">
        <v>31</v>
      </c>
      <c r="B12" s="163" t="s">
        <v>46</v>
      </c>
      <c r="C12" s="161" t="s">
        <v>73</v>
      </c>
      <c r="D12" s="158"/>
      <c r="E12" s="164"/>
      <c r="F12" s="158">
        <v>11000</v>
      </c>
      <c r="G12" s="164"/>
      <c r="H12" s="161" t="s">
        <v>136</v>
      </c>
    </row>
    <row r="13" spans="1:9" s="141" customFormat="1" ht="37.799999999999997" x14ac:dyDescent="0.3">
      <c r="A13" s="156" t="s">
        <v>31</v>
      </c>
      <c r="B13" s="163" t="s">
        <v>46</v>
      </c>
      <c r="C13" s="161" t="s">
        <v>73</v>
      </c>
      <c r="D13" s="158"/>
      <c r="E13" s="164"/>
      <c r="F13" s="158">
        <v>5000</v>
      </c>
      <c r="G13" s="164"/>
      <c r="H13" s="161" t="s">
        <v>137</v>
      </c>
      <c r="I13" s="165"/>
    </row>
    <row r="14" spans="1:9" s="141" customFormat="1" ht="50.4" x14ac:dyDescent="0.3">
      <c r="A14" s="156" t="s">
        <v>31</v>
      </c>
      <c r="B14" s="163" t="s">
        <v>46</v>
      </c>
      <c r="C14" s="161" t="s">
        <v>73</v>
      </c>
      <c r="D14" s="158"/>
      <c r="E14" s="164"/>
      <c r="F14" s="158">
        <v>4418.6000000000004</v>
      </c>
      <c r="G14" s="164"/>
      <c r="H14" s="161" t="s">
        <v>138</v>
      </c>
      <c r="I14" s="165"/>
    </row>
    <row r="15" spans="1:9" ht="63" x14ac:dyDescent="0.3">
      <c r="A15" s="156" t="s">
        <v>31</v>
      </c>
      <c r="B15" s="163" t="s">
        <v>46</v>
      </c>
      <c r="C15" s="161" t="s">
        <v>73</v>
      </c>
      <c r="D15" s="158"/>
      <c r="E15" s="164"/>
      <c r="F15" s="158">
        <v>3750</v>
      </c>
      <c r="G15" s="164"/>
      <c r="H15" s="161" t="s">
        <v>139</v>
      </c>
      <c r="I15" s="166"/>
    </row>
    <row r="16" spans="1:9" ht="37.799999999999997" x14ac:dyDescent="0.3">
      <c r="A16" s="151" t="s">
        <v>31</v>
      </c>
      <c r="B16" s="162" t="s">
        <v>46</v>
      </c>
      <c r="C16" s="155" t="s">
        <v>73</v>
      </c>
      <c r="D16" s="153"/>
      <c r="E16" s="154"/>
      <c r="F16" s="153">
        <v>520</v>
      </c>
      <c r="G16" s="154"/>
      <c r="H16" s="155" t="s">
        <v>140</v>
      </c>
    </row>
    <row r="17" spans="1:8" ht="12.6" x14ac:dyDescent="0.3">
      <c r="A17" s="167"/>
      <c r="B17" s="163"/>
      <c r="C17" s="168"/>
      <c r="D17" s="169"/>
      <c r="E17" s="170"/>
      <c r="F17" s="171"/>
      <c r="G17" s="170"/>
      <c r="H17" s="168"/>
    </row>
    <row r="18" spans="1:8" ht="12.6" x14ac:dyDescent="0.3">
      <c r="A18" s="167"/>
      <c r="B18" s="163"/>
      <c r="C18" s="168"/>
      <c r="D18" s="169"/>
      <c r="E18" s="170"/>
      <c r="F18" s="171"/>
      <c r="G18" s="170"/>
      <c r="H18" s="168"/>
    </row>
    <row r="19" spans="1:8" ht="13.2" thickBot="1" x14ac:dyDescent="0.25">
      <c r="A19" s="172"/>
      <c r="B19" s="172"/>
      <c r="C19" s="173" t="s">
        <v>74</v>
      </c>
      <c r="D19" s="174">
        <f>SUM(D7:D18)</f>
        <v>24688.6</v>
      </c>
      <c r="E19" s="174">
        <f>SUM(E7:E18)</f>
        <v>0</v>
      </c>
      <c r="F19" s="174">
        <f>SUM(F7:F18)</f>
        <v>24688.6</v>
      </c>
      <c r="G19" s="174">
        <f>SUM(G7:G18)</f>
        <v>0</v>
      </c>
      <c r="H19" s="175"/>
    </row>
    <row r="20" spans="1:8" ht="13.2" thickTop="1" x14ac:dyDescent="0.2">
      <c r="A20" s="60"/>
      <c r="B20" s="60"/>
      <c r="C20" s="66"/>
      <c r="D20" s="67"/>
      <c r="E20" s="67"/>
      <c r="F20" s="68"/>
      <c r="G20" s="67"/>
      <c r="H20" s="69"/>
    </row>
    <row r="21" spans="1:8" ht="12.6" x14ac:dyDescent="0.2">
      <c r="A21" s="176"/>
      <c r="B21" s="176"/>
      <c r="C21" s="148" t="s">
        <v>141</v>
      </c>
      <c r="D21" s="71"/>
      <c r="E21" s="71"/>
      <c r="F21" s="73"/>
      <c r="G21" s="74"/>
      <c r="H21" s="155"/>
    </row>
    <row r="22" spans="1:8" ht="12.6" x14ac:dyDescent="0.2">
      <c r="A22" s="176"/>
      <c r="B22" s="176"/>
      <c r="C22" s="148"/>
      <c r="D22" s="71"/>
      <c r="E22" s="71"/>
      <c r="F22" s="73"/>
      <c r="G22" s="74"/>
      <c r="H22" s="155"/>
    </row>
    <row r="23" spans="1:8" ht="12.6" x14ac:dyDescent="0.2">
      <c r="A23" s="176"/>
      <c r="B23" s="176"/>
      <c r="C23" s="152" t="s">
        <v>75</v>
      </c>
      <c r="D23" s="71">
        <f>D19</f>
        <v>24688.6</v>
      </c>
      <c r="E23" s="71"/>
      <c r="F23" s="73"/>
      <c r="G23" s="74"/>
      <c r="H23" s="155"/>
    </row>
    <row r="24" spans="1:8" ht="12.6" x14ac:dyDescent="0.2">
      <c r="A24" s="176"/>
      <c r="B24" s="176"/>
      <c r="C24" s="152" t="s">
        <v>76</v>
      </c>
      <c r="D24" s="71">
        <f>-E19</f>
        <v>0</v>
      </c>
      <c r="E24" s="71"/>
      <c r="F24" s="73"/>
      <c r="G24" s="74"/>
      <c r="H24" s="155"/>
    </row>
    <row r="25" spans="1:8" ht="12.6" x14ac:dyDescent="0.2">
      <c r="A25" s="176"/>
      <c r="B25" s="176"/>
      <c r="C25" s="152" t="s">
        <v>77</v>
      </c>
      <c r="D25" s="76">
        <f>-F19</f>
        <v>-24688.6</v>
      </c>
      <c r="E25" s="71"/>
      <c r="F25" s="73"/>
      <c r="G25" s="74"/>
      <c r="H25" s="155"/>
    </row>
    <row r="26" spans="1:8" s="177" customFormat="1" ht="12.6" x14ac:dyDescent="0.2">
      <c r="A26" s="176"/>
      <c r="B26" s="176"/>
      <c r="C26" s="152" t="s">
        <v>78</v>
      </c>
      <c r="D26" s="77">
        <f>G19</f>
        <v>0</v>
      </c>
      <c r="E26" s="71"/>
      <c r="F26" s="73"/>
      <c r="G26" s="74"/>
      <c r="H26" s="155"/>
    </row>
    <row r="27" spans="1:8" s="177" customFormat="1" ht="13.2" thickBot="1" x14ac:dyDescent="0.25">
      <c r="A27" s="176"/>
      <c r="B27" s="176"/>
      <c r="C27" s="178" t="s">
        <v>60</v>
      </c>
      <c r="D27" s="62">
        <f>SUM(D23:D26)</f>
        <v>0</v>
      </c>
      <c r="E27" s="71"/>
      <c r="F27" s="73"/>
      <c r="G27" s="74"/>
      <c r="H27" s="155"/>
    </row>
    <row r="28" spans="1:8" ht="10.8" thickTop="1" x14ac:dyDescent="0.3"/>
    <row r="31" spans="1:8" ht="12.6" x14ac:dyDescent="0.3">
      <c r="A31" s="271" t="s">
        <v>62</v>
      </c>
      <c r="B31" s="272"/>
      <c r="C31" s="272"/>
      <c r="D31" s="272"/>
      <c r="E31" s="272"/>
      <c r="F31" s="272"/>
      <c r="G31" s="272"/>
      <c r="H31" s="272"/>
    </row>
    <row r="32" spans="1:8" ht="12.6" x14ac:dyDescent="0.3">
      <c r="A32" s="271" t="s">
        <v>63</v>
      </c>
      <c r="B32" s="272"/>
      <c r="C32" s="272"/>
      <c r="D32" s="272"/>
      <c r="E32" s="272"/>
      <c r="F32" s="272"/>
      <c r="G32" s="272"/>
      <c r="H32" s="272"/>
    </row>
    <row r="33" spans="1:8" ht="12.6" x14ac:dyDescent="0.3">
      <c r="A33" s="271" t="s">
        <v>142</v>
      </c>
      <c r="B33" s="272"/>
      <c r="C33" s="272"/>
      <c r="D33" s="272"/>
      <c r="E33" s="272"/>
      <c r="F33" s="272"/>
      <c r="G33" s="272"/>
      <c r="H33" s="272"/>
    </row>
    <row r="34" spans="1:8" ht="12.6" x14ac:dyDescent="0.3">
      <c r="A34" s="273" t="s">
        <v>82</v>
      </c>
      <c r="B34" s="272"/>
      <c r="C34" s="272"/>
      <c r="D34" s="272"/>
      <c r="E34" s="272"/>
      <c r="F34" s="272"/>
      <c r="G34" s="272"/>
      <c r="H34" s="272"/>
    </row>
    <row r="35" spans="1:8" ht="12.6" x14ac:dyDescent="0.3">
      <c r="A35" s="148"/>
      <c r="B35" s="149"/>
      <c r="C35" s="149"/>
      <c r="D35" s="42"/>
      <c r="E35" s="42"/>
      <c r="F35" s="42"/>
      <c r="G35" s="42"/>
      <c r="H35" s="150"/>
    </row>
    <row r="36" spans="1:8" ht="25.2" x14ac:dyDescent="0.3">
      <c r="A36" s="151" t="s">
        <v>0</v>
      </c>
      <c r="B36" s="151" t="s">
        <v>64</v>
      </c>
      <c r="C36" s="152" t="s">
        <v>65</v>
      </c>
      <c r="D36" s="153" t="s">
        <v>66</v>
      </c>
      <c r="E36" s="154" t="s">
        <v>67</v>
      </c>
      <c r="F36" s="154" t="s">
        <v>68</v>
      </c>
      <c r="G36" s="154" t="s">
        <v>69</v>
      </c>
      <c r="H36" s="155" t="s">
        <v>70</v>
      </c>
    </row>
    <row r="37" spans="1:8" ht="63" x14ac:dyDescent="0.3">
      <c r="A37" s="156" t="s">
        <v>8</v>
      </c>
      <c r="B37" s="157" t="s">
        <v>88</v>
      </c>
      <c r="C37" s="155" t="s">
        <v>30</v>
      </c>
      <c r="D37" s="153">
        <v>1614</v>
      </c>
      <c r="E37" s="159"/>
      <c r="G37" s="160"/>
      <c r="H37" s="161" t="s">
        <v>143</v>
      </c>
    </row>
    <row r="38" spans="1:8" ht="50.4" x14ac:dyDescent="0.3">
      <c r="A38" s="156" t="s">
        <v>31</v>
      </c>
      <c r="B38" s="163" t="s">
        <v>46</v>
      </c>
      <c r="C38" s="161" t="s">
        <v>73</v>
      </c>
      <c r="D38" s="158"/>
      <c r="E38" s="164"/>
      <c r="F38" s="158">
        <v>1614</v>
      </c>
      <c r="G38" s="164"/>
      <c r="H38" s="161" t="s">
        <v>144</v>
      </c>
    </row>
    <row r="39" spans="1:8" ht="12.6" x14ac:dyDescent="0.3">
      <c r="A39" s="167"/>
      <c r="B39" s="163"/>
      <c r="C39" s="168"/>
      <c r="D39" s="169"/>
      <c r="E39" s="170"/>
      <c r="F39" s="171"/>
      <c r="G39" s="170"/>
      <c r="H39" s="168"/>
    </row>
    <row r="40" spans="1:8" ht="12.6" x14ac:dyDescent="0.3">
      <c r="A40" s="167"/>
      <c r="B40" s="163"/>
      <c r="C40" s="168"/>
      <c r="D40" s="169"/>
      <c r="E40" s="170"/>
      <c r="F40" s="171"/>
      <c r="G40" s="170"/>
      <c r="H40" s="168"/>
    </row>
    <row r="41" spans="1:8" ht="13.2" thickBot="1" x14ac:dyDescent="0.25">
      <c r="A41" s="172"/>
      <c r="B41" s="172"/>
      <c r="C41" s="173" t="s">
        <v>74</v>
      </c>
      <c r="D41" s="174">
        <f>SUM(D37:D40)</f>
        <v>1614</v>
      </c>
      <c r="E41" s="174">
        <f>SUM(E37:E40)</f>
        <v>0</v>
      </c>
      <c r="F41" s="174">
        <f>SUM(F37:F40)</f>
        <v>1614</v>
      </c>
      <c r="G41" s="174">
        <f>SUM(G37:G40)</f>
        <v>0</v>
      </c>
      <c r="H41" s="175"/>
    </row>
    <row r="42" spans="1:8" ht="13.2" thickTop="1" x14ac:dyDescent="0.2">
      <c r="A42" s="60"/>
      <c r="B42" s="60"/>
      <c r="C42" s="66"/>
      <c r="D42" s="67"/>
      <c r="E42" s="67"/>
      <c r="F42" s="68"/>
      <c r="G42" s="67"/>
      <c r="H42" s="69"/>
    </row>
    <row r="43" spans="1:8" ht="12.6" x14ac:dyDescent="0.2">
      <c r="A43" s="176"/>
      <c r="B43" s="176"/>
      <c r="C43" s="148" t="s">
        <v>145</v>
      </c>
      <c r="D43" s="71"/>
      <c r="E43" s="71"/>
      <c r="F43" s="73"/>
      <c r="G43" s="74"/>
      <c r="H43" s="155"/>
    </row>
    <row r="44" spans="1:8" ht="12.6" x14ac:dyDescent="0.2">
      <c r="A44" s="176"/>
      <c r="B44" s="176"/>
      <c r="C44" s="148"/>
      <c r="D44" s="71"/>
      <c r="E44" s="71"/>
      <c r="F44" s="73"/>
      <c r="G44" s="74"/>
      <c r="H44" s="155"/>
    </row>
    <row r="45" spans="1:8" ht="12.6" x14ac:dyDescent="0.2">
      <c r="A45" s="176"/>
      <c r="B45" s="176"/>
      <c r="C45" s="152" t="s">
        <v>75</v>
      </c>
      <c r="D45" s="71">
        <f>D41</f>
        <v>1614</v>
      </c>
      <c r="E45" s="71"/>
      <c r="F45" s="73"/>
      <c r="G45" s="74"/>
      <c r="H45" s="155"/>
    </row>
    <row r="46" spans="1:8" ht="12.6" x14ac:dyDescent="0.2">
      <c r="A46" s="176"/>
      <c r="B46" s="176"/>
      <c r="C46" s="152" t="s">
        <v>76</v>
      </c>
      <c r="D46" s="71">
        <f>-E41</f>
        <v>0</v>
      </c>
      <c r="E46" s="71"/>
      <c r="F46" s="73"/>
      <c r="G46" s="74"/>
      <c r="H46" s="155"/>
    </row>
    <row r="47" spans="1:8" ht="12.6" x14ac:dyDescent="0.2">
      <c r="A47" s="176"/>
      <c r="B47" s="176"/>
      <c r="C47" s="152" t="s">
        <v>77</v>
      </c>
      <c r="D47" s="76">
        <f>-F41</f>
        <v>-1614</v>
      </c>
      <c r="E47" s="71"/>
      <c r="F47" s="73"/>
      <c r="G47" s="74"/>
      <c r="H47" s="155"/>
    </row>
    <row r="48" spans="1:8" ht="12.6" x14ac:dyDescent="0.2">
      <c r="A48" s="176"/>
      <c r="B48" s="176"/>
      <c r="C48" s="152" t="s">
        <v>78</v>
      </c>
      <c r="D48" s="77">
        <f>G41</f>
        <v>0</v>
      </c>
      <c r="E48" s="71"/>
      <c r="F48" s="73"/>
      <c r="G48" s="74"/>
      <c r="H48" s="155"/>
    </row>
    <row r="49" spans="1:8" ht="13.2" thickBot="1" x14ac:dyDescent="0.25">
      <c r="A49" s="176"/>
      <c r="B49" s="176"/>
      <c r="C49" s="178" t="s">
        <v>60</v>
      </c>
      <c r="D49" s="62">
        <f>SUM(D45:D48)</f>
        <v>0</v>
      </c>
      <c r="E49" s="71"/>
      <c r="F49" s="73"/>
      <c r="G49" s="74"/>
      <c r="H49" s="155"/>
    </row>
    <row r="50" spans="1:8" ht="10.8" thickTop="1" x14ac:dyDescent="0.3"/>
  </sheetData>
  <mergeCells count="8">
    <mergeCell ref="A32:H32"/>
    <mergeCell ref="A33:H33"/>
    <mergeCell ref="A34:H34"/>
    <mergeCell ref="A1:H1"/>
    <mergeCell ref="A2:H2"/>
    <mergeCell ref="A3:H3"/>
    <mergeCell ref="A4:H4"/>
    <mergeCell ref="A31:H31"/>
  </mergeCells>
  <pageMargins left="0" right="0" top="0.74803149606299213" bottom="0.74803149606299213" header="0.31496062992125984" footer="0.31496062992125984"/>
  <pageSetup paperSize="9" scale="7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3">
    <tabColor rgb="FFFFC000"/>
  </sheetPr>
  <dimension ref="A1:I69"/>
  <sheetViews>
    <sheetView topLeftCell="A49" zoomScaleNormal="100" zoomScaleSheetLayoutView="80" workbookViewId="0">
      <selection sqref="A1:H1"/>
    </sheetView>
  </sheetViews>
  <sheetFormatPr defaultColWidth="20.6640625" defaultRowHeight="12.6" x14ac:dyDescent="0.3"/>
  <cols>
    <col min="1" max="1" width="7.88671875" style="13" customWidth="1"/>
    <col min="2" max="2" width="19.109375" style="12" customWidth="1"/>
    <col min="3" max="3" width="46" style="11" customWidth="1"/>
    <col min="4" max="4" width="20.88671875" style="10" customWidth="1"/>
    <col min="5" max="5" width="17.5546875" style="10" customWidth="1"/>
    <col min="6" max="6" width="19.44140625" style="9" customWidth="1"/>
    <col min="7" max="7" width="19.33203125" style="9" customWidth="1"/>
    <col min="8" max="8" width="84" style="8" customWidth="1"/>
    <col min="9" max="16384" width="20.6640625" style="137"/>
  </cols>
  <sheetData>
    <row r="1" spans="1:9" s="132" customFormat="1" x14ac:dyDescent="0.3">
      <c r="A1" s="274" t="s">
        <v>62</v>
      </c>
      <c r="B1" s="275"/>
      <c r="C1" s="275"/>
      <c r="D1" s="275"/>
      <c r="E1" s="275"/>
      <c r="F1" s="275"/>
      <c r="G1" s="275"/>
      <c r="H1" s="275"/>
      <c r="I1" s="131"/>
    </row>
    <row r="2" spans="1:9" s="132" customFormat="1" x14ac:dyDescent="0.3">
      <c r="A2" s="274" t="s">
        <v>79</v>
      </c>
      <c r="B2" s="275"/>
      <c r="C2" s="275"/>
      <c r="D2" s="275"/>
      <c r="E2" s="275"/>
      <c r="F2" s="275"/>
      <c r="G2" s="275"/>
      <c r="H2" s="275"/>
      <c r="I2" s="131"/>
    </row>
    <row r="3" spans="1:9" s="132" customFormat="1" x14ac:dyDescent="0.3">
      <c r="A3" s="274" t="s">
        <v>204</v>
      </c>
      <c r="B3" s="275"/>
      <c r="C3" s="275"/>
      <c r="D3" s="275"/>
      <c r="E3" s="275"/>
      <c r="F3" s="275"/>
      <c r="G3" s="275"/>
      <c r="H3" s="275"/>
      <c r="I3" s="131"/>
    </row>
    <row r="4" spans="1:9" s="132" customFormat="1" x14ac:dyDescent="0.3">
      <c r="A4" s="276" t="s">
        <v>203</v>
      </c>
      <c r="B4" s="275"/>
      <c r="C4" s="275"/>
      <c r="D4" s="275"/>
      <c r="E4" s="275"/>
      <c r="F4" s="275"/>
      <c r="G4" s="275"/>
      <c r="H4" s="275"/>
      <c r="I4" s="131"/>
    </row>
    <row r="5" spans="1:9" x14ac:dyDescent="0.3">
      <c r="A5" s="133"/>
      <c r="B5" s="134"/>
      <c r="C5" s="134"/>
      <c r="D5" s="14"/>
      <c r="E5" s="14"/>
      <c r="F5" s="14"/>
      <c r="G5" s="14"/>
      <c r="H5" s="135"/>
      <c r="I5" s="136"/>
    </row>
    <row r="6" spans="1:9" x14ac:dyDescent="0.3">
      <c r="A6" s="135" t="s">
        <v>0</v>
      </c>
      <c r="B6" s="135" t="s">
        <v>64</v>
      </c>
      <c r="C6" s="138" t="s">
        <v>65</v>
      </c>
      <c r="D6" s="27" t="s">
        <v>66</v>
      </c>
      <c r="E6" s="27" t="s">
        <v>67</v>
      </c>
      <c r="F6" s="27" t="s">
        <v>68</v>
      </c>
      <c r="G6" s="27" t="s">
        <v>69</v>
      </c>
      <c r="H6" s="7" t="s">
        <v>70</v>
      </c>
      <c r="I6" s="136"/>
    </row>
    <row r="7" spans="1:9" s="141" customFormat="1" ht="49.2" customHeight="1" x14ac:dyDescent="0.3">
      <c r="A7" s="24" t="s">
        <v>8</v>
      </c>
      <c r="B7" s="24" t="s">
        <v>202</v>
      </c>
      <c r="C7" s="25" t="s">
        <v>201</v>
      </c>
      <c r="D7" s="26">
        <v>15125.48</v>
      </c>
      <c r="E7" s="27"/>
      <c r="F7" s="139" t="s">
        <v>294</v>
      </c>
      <c r="G7" s="27"/>
      <c r="H7" s="7" t="s">
        <v>200</v>
      </c>
      <c r="I7" s="140"/>
    </row>
    <row r="8" spans="1:9" s="141" customFormat="1" ht="49.2" customHeight="1" x14ac:dyDescent="0.3">
      <c r="A8" s="24" t="s">
        <v>8</v>
      </c>
      <c r="B8" s="24" t="s">
        <v>81</v>
      </c>
      <c r="C8" s="25" t="s">
        <v>198</v>
      </c>
      <c r="D8" s="26">
        <v>10000</v>
      </c>
      <c r="E8" s="27"/>
      <c r="F8" s="27"/>
      <c r="G8" s="27"/>
      <c r="H8" s="7" t="s">
        <v>199</v>
      </c>
      <c r="I8" s="140"/>
    </row>
    <row r="9" spans="1:9" s="141" customFormat="1" ht="57" customHeight="1" x14ac:dyDescent="0.25">
      <c r="A9" s="24" t="s">
        <v>8</v>
      </c>
      <c r="B9" s="24" t="s">
        <v>81</v>
      </c>
      <c r="C9" s="25" t="s">
        <v>198</v>
      </c>
      <c r="D9" s="142"/>
      <c r="E9" s="26">
        <v>967.21</v>
      </c>
      <c r="F9" s="143"/>
      <c r="G9" s="27"/>
      <c r="H9" s="7" t="s">
        <v>197</v>
      </c>
      <c r="I9" s="140"/>
    </row>
    <row r="10" spans="1:9" s="141" customFormat="1" ht="49.2" customHeight="1" x14ac:dyDescent="0.3">
      <c r="A10" s="24" t="s">
        <v>8</v>
      </c>
      <c r="B10" s="24" t="s">
        <v>196</v>
      </c>
      <c r="C10" s="25" t="s">
        <v>195</v>
      </c>
      <c r="D10" s="26">
        <v>147.54</v>
      </c>
      <c r="F10" s="27"/>
      <c r="G10" s="27"/>
      <c r="H10" s="7" t="s">
        <v>194</v>
      </c>
      <c r="I10" s="140"/>
    </row>
    <row r="11" spans="1:9" s="141" customFormat="1" ht="49.2" customHeight="1" x14ac:dyDescent="0.3">
      <c r="A11" s="24" t="s">
        <v>8</v>
      </c>
      <c r="B11" s="24" t="s">
        <v>193</v>
      </c>
      <c r="C11" s="25" t="s">
        <v>192</v>
      </c>
      <c r="D11" s="26">
        <v>819.67</v>
      </c>
      <c r="E11" s="27"/>
      <c r="F11" s="27"/>
      <c r="G11" s="27"/>
      <c r="H11" s="144" t="s">
        <v>191</v>
      </c>
      <c r="I11" s="140"/>
    </row>
    <row r="12" spans="1:9" s="141" customFormat="1" ht="54" customHeight="1" x14ac:dyDescent="0.3">
      <c r="A12" s="24" t="s">
        <v>8</v>
      </c>
      <c r="B12" s="24" t="s">
        <v>190</v>
      </c>
      <c r="C12" s="25" t="s">
        <v>189</v>
      </c>
      <c r="D12" s="26">
        <v>11000</v>
      </c>
      <c r="E12" s="29"/>
      <c r="F12" s="29"/>
      <c r="G12" s="29"/>
      <c r="H12" s="7" t="s">
        <v>188</v>
      </c>
      <c r="I12" s="140"/>
    </row>
    <row r="13" spans="1:9" s="141" customFormat="1" ht="67.95" customHeight="1" x14ac:dyDescent="0.3">
      <c r="A13" s="37" t="s">
        <v>8</v>
      </c>
      <c r="B13" s="24" t="s">
        <v>105</v>
      </c>
      <c r="C13" s="25" t="s">
        <v>106</v>
      </c>
      <c r="D13" s="26">
        <v>22357.89</v>
      </c>
      <c r="E13" s="27"/>
      <c r="F13" s="26"/>
      <c r="G13" s="27"/>
      <c r="H13" s="7" t="s">
        <v>187</v>
      </c>
      <c r="I13" s="140"/>
    </row>
    <row r="14" spans="1:9" s="141" customFormat="1" ht="67.95" customHeight="1" x14ac:dyDescent="0.3">
      <c r="A14" s="37"/>
      <c r="B14" s="24"/>
      <c r="C14" s="25"/>
      <c r="D14" s="29"/>
      <c r="E14" s="29"/>
      <c r="F14" s="29"/>
      <c r="G14" s="29"/>
      <c r="H14" s="29"/>
      <c r="I14" s="140"/>
    </row>
    <row r="15" spans="1:9" s="141" customFormat="1" ht="54.75" customHeight="1" x14ac:dyDescent="0.3">
      <c r="A15" s="37" t="s">
        <v>8</v>
      </c>
      <c r="B15" s="24" t="s">
        <v>186</v>
      </c>
      <c r="C15" s="145" t="s">
        <v>185</v>
      </c>
      <c r="D15" s="26"/>
      <c r="E15" s="27">
        <v>117258</v>
      </c>
      <c r="F15" s="27"/>
      <c r="G15" s="27"/>
      <c r="H15" s="7" t="s">
        <v>184</v>
      </c>
      <c r="I15" s="140"/>
    </row>
    <row r="16" spans="1:9" s="141" customFormat="1" ht="54.75" customHeight="1" x14ac:dyDescent="0.3">
      <c r="A16" s="37" t="s">
        <v>31</v>
      </c>
      <c r="B16" s="37" t="s">
        <v>46</v>
      </c>
      <c r="C16" s="30" t="s">
        <v>47</v>
      </c>
      <c r="D16" s="26"/>
      <c r="E16" s="27"/>
      <c r="F16" s="27"/>
      <c r="G16" s="27"/>
      <c r="H16" s="7"/>
      <c r="I16" s="140"/>
    </row>
    <row r="17" spans="1:9" s="141" customFormat="1" ht="65.400000000000006" customHeight="1" x14ac:dyDescent="0.3">
      <c r="A17" s="37"/>
      <c r="B17" s="37"/>
      <c r="C17" s="31"/>
      <c r="D17" s="26"/>
      <c r="E17" s="27"/>
      <c r="F17" s="26">
        <v>10000</v>
      </c>
      <c r="G17" s="27"/>
      <c r="H17" s="7" t="s">
        <v>183</v>
      </c>
      <c r="I17" s="140"/>
    </row>
    <row r="18" spans="1:9" s="141" customFormat="1" ht="54.75" customHeight="1" x14ac:dyDescent="0.3">
      <c r="A18" s="37"/>
      <c r="B18" s="24"/>
      <c r="C18" s="145"/>
      <c r="D18" s="26"/>
      <c r="E18" s="27"/>
      <c r="F18" s="26">
        <v>15125.48</v>
      </c>
      <c r="G18" s="27"/>
      <c r="H18" s="7" t="s">
        <v>182</v>
      </c>
      <c r="I18" s="140"/>
    </row>
    <row r="19" spans="1:9" s="141" customFormat="1" ht="47.4" customHeight="1" x14ac:dyDescent="0.3">
      <c r="D19" s="26"/>
      <c r="E19" s="32"/>
      <c r="F19" s="26">
        <v>11000</v>
      </c>
      <c r="G19" s="33"/>
      <c r="H19" s="7" t="s">
        <v>181</v>
      </c>
      <c r="I19" s="140"/>
    </row>
    <row r="20" spans="1:9" s="141" customFormat="1" ht="47.25" customHeight="1" x14ac:dyDescent="0.3">
      <c r="A20" s="37"/>
      <c r="B20" s="37"/>
      <c r="C20" s="30"/>
      <c r="D20" s="26"/>
      <c r="E20" s="32"/>
      <c r="F20" s="26">
        <v>1715.12</v>
      </c>
      <c r="G20" s="33"/>
      <c r="H20" s="7" t="s">
        <v>180</v>
      </c>
      <c r="I20" s="140"/>
    </row>
    <row r="21" spans="1:9" s="141" customFormat="1" ht="44.25" customHeight="1" x14ac:dyDescent="0.3">
      <c r="A21" s="37"/>
      <c r="B21" s="37"/>
      <c r="C21" s="30"/>
      <c r="D21" s="26"/>
      <c r="E21" s="32"/>
      <c r="F21" s="26">
        <v>1765.98</v>
      </c>
      <c r="G21" s="33"/>
      <c r="H21" s="7" t="s">
        <v>179</v>
      </c>
      <c r="I21" s="140"/>
    </row>
    <row r="22" spans="1:9" s="141" customFormat="1" ht="33.75" customHeight="1" x14ac:dyDescent="0.3">
      <c r="A22" s="37"/>
      <c r="B22" s="37"/>
      <c r="C22" s="30"/>
      <c r="D22" s="26"/>
      <c r="E22" s="32"/>
      <c r="F22" s="26">
        <v>3878.71</v>
      </c>
      <c r="G22" s="33"/>
      <c r="H22" s="7" t="s">
        <v>178</v>
      </c>
      <c r="I22" s="140"/>
    </row>
    <row r="23" spans="1:9" s="141" customFormat="1" ht="33.75" customHeight="1" x14ac:dyDescent="0.3">
      <c r="A23" s="37"/>
      <c r="B23" s="37"/>
      <c r="C23" s="30"/>
      <c r="D23" s="26"/>
      <c r="E23" s="32"/>
      <c r="F23" s="26">
        <v>14998.08</v>
      </c>
      <c r="G23" s="33"/>
      <c r="H23" s="7" t="s">
        <v>177</v>
      </c>
      <c r="I23" s="140"/>
    </row>
    <row r="24" spans="1:9" s="141" customFormat="1" ht="42" customHeight="1" x14ac:dyDescent="0.3">
      <c r="A24" s="37"/>
      <c r="B24" s="37"/>
      <c r="C24" s="30"/>
      <c r="D24" s="26"/>
      <c r="E24" s="32"/>
      <c r="G24" s="27">
        <v>117258</v>
      </c>
      <c r="H24" s="7" t="s">
        <v>176</v>
      </c>
      <c r="I24" s="140"/>
    </row>
    <row r="25" spans="1:9" ht="19.2" customHeight="1" x14ac:dyDescent="0.2">
      <c r="A25" s="22"/>
      <c r="B25" s="22"/>
      <c r="C25" s="23" t="s">
        <v>74</v>
      </c>
      <c r="D25" s="17">
        <f>SUM(D7:D24)</f>
        <v>59450.58</v>
      </c>
      <c r="E25" s="17">
        <f>SUM(E7:E24)</f>
        <v>118225.21</v>
      </c>
      <c r="F25" s="17">
        <f>SUM(F7:F24)</f>
        <v>58483.37</v>
      </c>
      <c r="G25" s="17">
        <f>SUM(G7:G24)</f>
        <v>117258</v>
      </c>
      <c r="H25" s="21"/>
      <c r="I25" s="136"/>
    </row>
    <row r="26" spans="1:9" x14ac:dyDescent="0.2">
      <c r="A26" s="22"/>
      <c r="B26" s="22"/>
      <c r="C26" s="21"/>
      <c r="D26" s="16"/>
      <c r="E26" s="16"/>
      <c r="F26" s="137"/>
      <c r="G26" s="16"/>
      <c r="H26" s="21"/>
      <c r="I26" s="136"/>
    </row>
    <row r="27" spans="1:9" x14ac:dyDescent="0.2">
      <c r="A27" s="19"/>
      <c r="B27" s="19"/>
      <c r="C27" s="38" t="s">
        <v>175</v>
      </c>
      <c r="D27" s="17"/>
      <c r="E27" s="16"/>
      <c r="F27" s="14"/>
      <c r="G27" s="15"/>
      <c r="H27" s="7"/>
      <c r="I27" s="136"/>
    </row>
    <row r="28" spans="1:9" x14ac:dyDescent="0.2">
      <c r="A28" s="19"/>
      <c r="B28" s="19"/>
      <c r="C28" s="38"/>
      <c r="D28" s="17"/>
      <c r="E28" s="16"/>
      <c r="F28" s="14"/>
      <c r="G28" s="15"/>
      <c r="H28" s="7"/>
      <c r="I28" s="136"/>
    </row>
    <row r="29" spans="1:9" x14ac:dyDescent="0.2">
      <c r="A29" s="19"/>
      <c r="B29" s="19"/>
      <c r="C29" s="18" t="s">
        <v>75</v>
      </c>
      <c r="D29" s="17">
        <f>D25</f>
        <v>59450.58</v>
      </c>
      <c r="E29" s="16"/>
      <c r="F29" s="14"/>
      <c r="G29" s="15"/>
      <c r="H29" s="7"/>
      <c r="I29" s="136"/>
    </row>
    <row r="30" spans="1:9" x14ac:dyDescent="0.2">
      <c r="A30" s="19"/>
      <c r="B30" s="19"/>
      <c r="C30" s="18" t="s">
        <v>76</v>
      </c>
      <c r="D30" s="17">
        <f>-E25</f>
        <v>-118225.21</v>
      </c>
      <c r="E30" s="16"/>
      <c r="F30" s="14"/>
      <c r="G30" s="15"/>
      <c r="H30" s="7"/>
      <c r="I30" s="136"/>
    </row>
    <row r="31" spans="1:9" x14ac:dyDescent="0.2">
      <c r="A31" s="19"/>
      <c r="B31" s="19"/>
      <c r="C31" s="18" t="s">
        <v>77</v>
      </c>
      <c r="D31" s="20">
        <f>-F25</f>
        <v>-58483.37</v>
      </c>
      <c r="E31" s="16"/>
      <c r="F31" s="14"/>
      <c r="G31" s="15"/>
      <c r="H31" s="7"/>
      <c r="I31" s="136"/>
    </row>
    <row r="32" spans="1:9" x14ac:dyDescent="0.2">
      <c r="A32" s="19"/>
      <c r="B32" s="19"/>
      <c r="C32" s="18" t="s">
        <v>78</v>
      </c>
      <c r="D32" s="20">
        <f>G25</f>
        <v>117258</v>
      </c>
      <c r="E32" s="16"/>
      <c r="F32" s="14"/>
      <c r="G32" s="15"/>
      <c r="H32" s="7"/>
      <c r="I32" s="136"/>
    </row>
    <row r="33" spans="1:9" ht="15.6" customHeight="1" x14ac:dyDescent="0.2">
      <c r="A33" s="19"/>
      <c r="B33" s="19"/>
      <c r="C33" s="18" t="s">
        <v>60</v>
      </c>
      <c r="D33" s="17">
        <f>SUM(D29:D32)</f>
        <v>0</v>
      </c>
      <c r="E33" s="16"/>
      <c r="F33" s="14"/>
      <c r="G33" s="15"/>
      <c r="H33" s="7"/>
      <c r="I33" s="136"/>
    </row>
    <row r="34" spans="1:9" x14ac:dyDescent="0.3">
      <c r="F34" s="14"/>
    </row>
    <row r="37" spans="1:9" x14ac:dyDescent="0.3">
      <c r="A37" s="274" t="s">
        <v>62</v>
      </c>
      <c r="B37" s="275"/>
      <c r="C37" s="275"/>
      <c r="D37" s="275"/>
      <c r="E37" s="275"/>
      <c r="F37" s="275"/>
      <c r="G37" s="275"/>
      <c r="H37" s="275"/>
    </row>
    <row r="38" spans="1:9" x14ac:dyDescent="0.3">
      <c r="A38" s="274" t="s">
        <v>79</v>
      </c>
      <c r="B38" s="275"/>
      <c r="C38" s="275"/>
      <c r="D38" s="275"/>
      <c r="E38" s="275"/>
      <c r="F38" s="275"/>
      <c r="G38" s="275"/>
      <c r="H38" s="275"/>
    </row>
    <row r="39" spans="1:9" x14ac:dyDescent="0.3">
      <c r="A39" s="274"/>
      <c r="B39" s="275"/>
      <c r="C39" s="275"/>
      <c r="D39" s="275"/>
      <c r="E39" s="275"/>
      <c r="F39" s="275"/>
      <c r="G39" s="275"/>
      <c r="H39" s="275"/>
    </row>
    <row r="40" spans="1:9" x14ac:dyDescent="0.3">
      <c r="A40" s="276" t="s">
        <v>265</v>
      </c>
      <c r="B40" s="275"/>
      <c r="C40" s="275"/>
      <c r="D40" s="275"/>
      <c r="E40" s="275"/>
      <c r="F40" s="275"/>
      <c r="G40" s="275"/>
      <c r="H40" s="275"/>
    </row>
    <row r="41" spans="1:9" x14ac:dyDescent="0.3">
      <c r="A41" s="133"/>
      <c r="B41" s="134"/>
      <c r="C41" s="134"/>
      <c r="D41" s="14"/>
      <c r="E41" s="14"/>
      <c r="F41" s="14"/>
      <c r="G41" s="14"/>
      <c r="H41" s="135"/>
    </row>
    <row r="42" spans="1:9" x14ac:dyDescent="0.3">
      <c r="A42" s="135" t="s">
        <v>0</v>
      </c>
      <c r="B42" s="135" t="s">
        <v>64</v>
      </c>
      <c r="C42" s="138" t="s">
        <v>65</v>
      </c>
      <c r="D42" s="27" t="s">
        <v>66</v>
      </c>
      <c r="E42" s="27" t="s">
        <v>67</v>
      </c>
      <c r="F42" s="27" t="s">
        <v>68</v>
      </c>
      <c r="G42" s="27" t="s">
        <v>69</v>
      </c>
      <c r="H42" s="7" t="s">
        <v>70</v>
      </c>
    </row>
    <row r="43" spans="1:9" ht="50.4" x14ac:dyDescent="0.3">
      <c r="A43" s="24" t="s">
        <v>8</v>
      </c>
      <c r="B43" s="24" t="s">
        <v>81</v>
      </c>
      <c r="C43" s="25" t="s">
        <v>198</v>
      </c>
      <c r="D43" s="26">
        <v>13114.75</v>
      </c>
      <c r="E43" s="27"/>
      <c r="F43" s="27"/>
      <c r="G43" s="27"/>
      <c r="H43" s="7" t="s">
        <v>266</v>
      </c>
    </row>
    <row r="44" spans="1:9" ht="37.799999999999997" x14ac:dyDescent="0.25">
      <c r="A44" s="24" t="s">
        <v>8</v>
      </c>
      <c r="B44" s="24" t="s">
        <v>196</v>
      </c>
      <c r="C44" s="25" t="s">
        <v>195</v>
      </c>
      <c r="D44" s="26">
        <v>1639.35</v>
      </c>
      <c r="E44" s="26"/>
      <c r="F44" s="28"/>
      <c r="G44" s="27"/>
      <c r="H44" s="7" t="s">
        <v>267</v>
      </c>
    </row>
    <row r="45" spans="1:9" ht="25.2" x14ac:dyDescent="0.3">
      <c r="A45" s="37" t="s">
        <v>8</v>
      </c>
      <c r="B45" s="24" t="s">
        <v>105</v>
      </c>
      <c r="C45" s="25" t="s">
        <v>106</v>
      </c>
      <c r="D45" s="29"/>
      <c r="E45" s="27"/>
      <c r="F45" s="27"/>
      <c r="G45" s="27"/>
      <c r="H45" s="146"/>
    </row>
    <row r="46" spans="1:9" ht="37.799999999999997" x14ac:dyDescent="0.3">
      <c r="A46" s="37"/>
      <c r="B46" s="24"/>
      <c r="C46" s="25"/>
      <c r="D46" s="26">
        <v>7963.73</v>
      </c>
      <c r="E46" s="27"/>
      <c r="F46" s="26"/>
      <c r="G46" s="27"/>
      <c r="H46" s="7" t="s">
        <v>268</v>
      </c>
    </row>
    <row r="47" spans="1:9" ht="37.799999999999997" x14ac:dyDescent="0.3">
      <c r="A47" s="37"/>
      <c r="B47" s="24"/>
      <c r="C47" s="25"/>
      <c r="D47" s="27">
        <v>136059.9</v>
      </c>
      <c r="E47" s="27"/>
      <c r="F47" s="26"/>
      <c r="G47" s="27"/>
      <c r="H47" s="7" t="s">
        <v>269</v>
      </c>
    </row>
    <row r="48" spans="1:9" ht="25.2" x14ac:dyDescent="0.3">
      <c r="A48" s="37"/>
      <c r="B48" s="29"/>
      <c r="C48" s="29"/>
      <c r="D48" s="26">
        <v>45000</v>
      </c>
      <c r="E48" s="27"/>
      <c r="F48" s="27"/>
      <c r="G48" s="27"/>
      <c r="H48" s="7" t="s">
        <v>270</v>
      </c>
    </row>
    <row r="49" spans="1:8" ht="37.799999999999997" x14ac:dyDescent="0.3">
      <c r="A49" s="37" t="s">
        <v>8</v>
      </c>
      <c r="B49" s="24" t="s">
        <v>271</v>
      </c>
      <c r="C49" s="25" t="s">
        <v>30</v>
      </c>
      <c r="D49" s="26">
        <v>415688</v>
      </c>
      <c r="E49" s="27"/>
      <c r="F49" s="27"/>
      <c r="G49" s="27"/>
      <c r="H49" s="7" t="s">
        <v>272</v>
      </c>
    </row>
    <row r="50" spans="1:8" x14ac:dyDescent="0.3">
      <c r="A50" s="37" t="s">
        <v>31</v>
      </c>
      <c r="B50" s="37" t="s">
        <v>46</v>
      </c>
      <c r="C50" s="30" t="s">
        <v>47</v>
      </c>
      <c r="D50" s="26"/>
      <c r="E50" s="27"/>
      <c r="F50" s="27"/>
      <c r="G50" s="27"/>
      <c r="H50" s="7"/>
    </row>
    <row r="51" spans="1:8" ht="50.4" x14ac:dyDescent="0.3">
      <c r="A51" s="37"/>
      <c r="B51" s="37"/>
      <c r="C51" s="30"/>
      <c r="D51" s="26"/>
      <c r="E51" s="27"/>
      <c r="F51" s="26">
        <v>13114.75</v>
      </c>
      <c r="G51" s="27"/>
      <c r="H51" s="7" t="s">
        <v>273</v>
      </c>
    </row>
    <row r="52" spans="1:8" ht="25.2" x14ac:dyDescent="0.3">
      <c r="A52" s="37"/>
      <c r="B52" s="37"/>
      <c r="C52" s="30"/>
      <c r="D52" s="26"/>
      <c r="E52" s="27"/>
      <c r="F52" s="26">
        <v>1639.35</v>
      </c>
      <c r="G52" s="27"/>
      <c r="H52" s="7" t="s">
        <v>274</v>
      </c>
    </row>
    <row r="53" spans="1:8" ht="25.2" x14ac:dyDescent="0.3">
      <c r="A53" s="37"/>
      <c r="B53" s="37"/>
      <c r="C53" s="31"/>
      <c r="D53" s="26"/>
      <c r="E53" s="27"/>
      <c r="F53" s="26">
        <v>7963.73</v>
      </c>
      <c r="G53" s="27"/>
      <c r="H53" s="7" t="s">
        <v>275</v>
      </c>
    </row>
    <row r="54" spans="1:8" ht="25.2" x14ac:dyDescent="0.3">
      <c r="A54" s="29"/>
      <c r="B54" s="29"/>
      <c r="C54" s="29"/>
      <c r="D54" s="26"/>
      <c r="E54" s="32"/>
      <c r="F54" s="27">
        <v>136059.9</v>
      </c>
      <c r="G54" s="33"/>
      <c r="H54" s="7" t="s">
        <v>276</v>
      </c>
    </row>
    <row r="55" spans="1:8" ht="25.2" x14ac:dyDescent="0.3">
      <c r="A55" s="29"/>
      <c r="B55" s="29"/>
      <c r="C55" s="29"/>
      <c r="D55" s="26"/>
      <c r="E55" s="32"/>
      <c r="F55" s="26">
        <v>45000</v>
      </c>
      <c r="G55" s="33"/>
      <c r="H55" s="7" t="s">
        <v>277</v>
      </c>
    </row>
    <row r="56" spans="1:8" ht="25.2" x14ac:dyDescent="0.3">
      <c r="A56" s="37"/>
      <c r="B56" s="37"/>
      <c r="C56" s="30"/>
      <c r="D56" s="26"/>
      <c r="E56" s="32"/>
      <c r="F56" s="26">
        <v>415688</v>
      </c>
      <c r="G56" s="146"/>
      <c r="H56" s="7" t="s">
        <v>278</v>
      </c>
    </row>
    <row r="57" spans="1:8" x14ac:dyDescent="0.2">
      <c r="A57" s="22"/>
      <c r="B57" s="22"/>
      <c r="C57" s="23" t="s">
        <v>74</v>
      </c>
      <c r="D57" s="17">
        <f>SUM(D43:D49)</f>
        <v>619465.73</v>
      </c>
      <c r="E57" s="17">
        <f>SUM(E43:E56)</f>
        <v>0</v>
      </c>
      <c r="F57" s="17">
        <f>SUM(F51:F56)</f>
        <v>619465.73</v>
      </c>
      <c r="G57" s="17">
        <f>SUM(G43:G55)</f>
        <v>0</v>
      </c>
      <c r="H57" s="21"/>
    </row>
    <row r="58" spans="1:8" x14ac:dyDescent="0.2">
      <c r="A58" s="22"/>
      <c r="B58" s="22"/>
      <c r="C58" s="21"/>
      <c r="D58" s="16"/>
      <c r="E58" s="16"/>
      <c r="F58" s="29"/>
      <c r="G58" s="16"/>
      <c r="H58" s="21"/>
    </row>
    <row r="59" spans="1:8" x14ac:dyDescent="0.2">
      <c r="A59" s="19"/>
      <c r="B59" s="19"/>
      <c r="C59" s="38" t="s">
        <v>279</v>
      </c>
      <c r="D59" s="17"/>
      <c r="E59" s="16"/>
      <c r="F59" s="14"/>
      <c r="G59" s="15"/>
      <c r="H59" s="7"/>
    </row>
    <row r="60" spans="1:8" x14ac:dyDescent="0.2">
      <c r="A60" s="19"/>
      <c r="B60" s="19"/>
      <c r="C60" s="38"/>
      <c r="D60" s="17"/>
      <c r="E60" s="16"/>
      <c r="F60" s="14"/>
      <c r="G60" s="15"/>
      <c r="H60" s="7"/>
    </row>
    <row r="61" spans="1:8" x14ac:dyDescent="0.2">
      <c r="A61" s="19"/>
      <c r="B61" s="19"/>
      <c r="C61" s="18" t="s">
        <v>75</v>
      </c>
      <c r="D61" s="17">
        <f>D57</f>
        <v>619465.73</v>
      </c>
      <c r="E61" s="16"/>
      <c r="F61" s="14"/>
      <c r="G61" s="15"/>
      <c r="H61" s="7"/>
    </row>
    <row r="62" spans="1:8" x14ac:dyDescent="0.2">
      <c r="A62" s="19"/>
      <c r="B62" s="19"/>
      <c r="C62" s="18" t="s">
        <v>76</v>
      </c>
      <c r="D62" s="17">
        <f>-E57</f>
        <v>0</v>
      </c>
      <c r="E62" s="16"/>
      <c r="F62" s="14"/>
      <c r="G62" s="15"/>
      <c r="H62" s="7"/>
    </row>
    <row r="63" spans="1:8" x14ac:dyDescent="0.2">
      <c r="A63" s="19"/>
      <c r="B63" s="19"/>
      <c r="C63" s="18" t="s">
        <v>77</v>
      </c>
      <c r="D63" s="20">
        <f>-F57</f>
        <v>-619465.73</v>
      </c>
      <c r="E63" s="16"/>
      <c r="F63" s="14"/>
      <c r="G63" s="15"/>
      <c r="H63" s="7"/>
    </row>
    <row r="64" spans="1:8" x14ac:dyDescent="0.2">
      <c r="A64" s="19"/>
      <c r="B64" s="19"/>
      <c r="C64" s="18" t="s">
        <v>78</v>
      </c>
      <c r="D64" s="20">
        <f>G57</f>
        <v>0</v>
      </c>
      <c r="E64" s="16"/>
      <c r="F64" s="14"/>
      <c r="G64" s="15"/>
      <c r="H64" s="7"/>
    </row>
    <row r="65" spans="1:8" x14ac:dyDescent="0.2">
      <c r="A65" s="19"/>
      <c r="B65" s="19"/>
      <c r="C65" s="18" t="s">
        <v>60</v>
      </c>
      <c r="D65" s="17">
        <f>SUM(D61:D64)</f>
        <v>0</v>
      </c>
      <c r="E65" s="16"/>
      <c r="F65" s="14"/>
      <c r="G65" s="15"/>
      <c r="H65" s="7"/>
    </row>
    <row r="69" spans="1:8" x14ac:dyDescent="0.3">
      <c r="C69" s="147"/>
    </row>
  </sheetData>
  <mergeCells count="8">
    <mergeCell ref="A38:H38"/>
    <mergeCell ref="A39:H39"/>
    <mergeCell ref="A40:H40"/>
    <mergeCell ref="A1:H1"/>
    <mergeCell ref="A2:H2"/>
    <mergeCell ref="A3:H3"/>
    <mergeCell ref="A4:H4"/>
    <mergeCell ref="A37:H37"/>
  </mergeCells>
  <pageMargins left="0.51181102362204722" right="0.51181102362204722" top="0.35433070866141736" bottom="0.35433070866141736" header="0.31496062992125984" footer="0.31496062992125984"/>
  <pageSetup paperSize="9" scale="5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4">
    <tabColor rgb="FFFFC000"/>
  </sheetPr>
  <dimension ref="A1:J80"/>
  <sheetViews>
    <sheetView zoomScaleNormal="100" workbookViewId="0">
      <selection sqref="A1:H97"/>
    </sheetView>
  </sheetViews>
  <sheetFormatPr defaultColWidth="20.6640625" defaultRowHeight="10.199999999999999" x14ac:dyDescent="0.3"/>
  <cols>
    <col min="1" max="1" width="4.33203125" style="127" bestFit="1" customWidth="1"/>
    <col min="2" max="2" width="18.88671875" style="128" customWidth="1"/>
    <col min="3" max="3" width="41.6640625" style="129" customWidth="1"/>
    <col min="4" max="4" width="21.44140625" style="10" customWidth="1"/>
    <col min="5" max="5" width="16.33203125" style="10" customWidth="1"/>
    <col min="6" max="6" width="21" style="9" customWidth="1"/>
    <col min="7" max="7" width="15.33203125" style="9" customWidth="1"/>
    <col min="8" max="8" width="70" style="130" bestFit="1" customWidth="1"/>
    <col min="9" max="16384" width="20.6640625" style="44"/>
  </cols>
  <sheetData>
    <row r="1" spans="1:10" s="39" customFormat="1" ht="13.2" x14ac:dyDescent="0.3">
      <c r="A1" s="279" t="s">
        <v>62</v>
      </c>
      <c r="B1" s="280"/>
      <c r="C1" s="280"/>
      <c r="D1" s="280"/>
      <c r="E1" s="280"/>
      <c r="F1" s="280"/>
      <c r="G1" s="280"/>
      <c r="H1" s="280"/>
    </row>
    <row r="2" spans="1:10" s="39" customFormat="1" ht="13.2" x14ac:dyDescent="0.3">
      <c r="A2" s="279" t="s">
        <v>83</v>
      </c>
      <c r="B2" s="280"/>
      <c r="C2" s="280"/>
      <c r="D2" s="280"/>
      <c r="E2" s="280"/>
      <c r="F2" s="280"/>
      <c r="G2" s="280"/>
      <c r="H2" s="280"/>
    </row>
    <row r="3" spans="1:10" s="39" customFormat="1" ht="13.2" x14ac:dyDescent="0.3">
      <c r="A3" s="279" t="s">
        <v>222</v>
      </c>
      <c r="B3" s="280"/>
      <c r="C3" s="280"/>
      <c r="D3" s="280"/>
      <c r="E3" s="280"/>
      <c r="F3" s="280"/>
      <c r="G3" s="280"/>
      <c r="H3" s="280"/>
    </row>
    <row r="4" spans="1:10" s="39" customFormat="1" ht="13.2" x14ac:dyDescent="0.3">
      <c r="A4" s="281" t="s">
        <v>80</v>
      </c>
      <c r="B4" s="280"/>
      <c r="C4" s="280"/>
      <c r="D4" s="280"/>
      <c r="E4" s="280"/>
      <c r="F4" s="280"/>
      <c r="G4" s="280"/>
      <c r="H4" s="280"/>
    </row>
    <row r="5" spans="1:10" ht="12.6" x14ac:dyDescent="0.3">
      <c r="A5" s="40"/>
      <c r="B5" s="41"/>
      <c r="C5" s="41"/>
      <c r="D5" s="42"/>
      <c r="E5" s="42"/>
      <c r="F5" s="42"/>
      <c r="G5" s="42"/>
      <c r="H5" s="43"/>
    </row>
    <row r="6" spans="1:10" s="47" customFormat="1" ht="25.2" x14ac:dyDescent="0.3">
      <c r="A6" s="43" t="s">
        <v>0</v>
      </c>
      <c r="B6" s="43" t="s">
        <v>64</v>
      </c>
      <c r="C6" s="43" t="s">
        <v>65</v>
      </c>
      <c r="D6" s="45" t="s">
        <v>66</v>
      </c>
      <c r="E6" s="45" t="s">
        <v>67</v>
      </c>
      <c r="F6" s="45" t="s">
        <v>68</v>
      </c>
      <c r="G6" s="45" t="s">
        <v>69</v>
      </c>
      <c r="H6" s="46" t="s">
        <v>70</v>
      </c>
    </row>
    <row r="7" spans="1:10" s="51" customFormat="1" ht="50.4" x14ac:dyDescent="0.3">
      <c r="A7" s="48" t="s">
        <v>8</v>
      </c>
      <c r="B7" s="48" t="s">
        <v>86</v>
      </c>
      <c r="C7" s="49" t="s">
        <v>87</v>
      </c>
      <c r="D7" s="50">
        <f>200+380+250</f>
        <v>830</v>
      </c>
      <c r="E7" s="50"/>
      <c r="F7" s="50"/>
      <c r="H7" s="49" t="s">
        <v>221</v>
      </c>
    </row>
    <row r="8" spans="1:10" s="51" customFormat="1" ht="25.2" x14ac:dyDescent="0.3">
      <c r="A8" s="48" t="s">
        <v>8</v>
      </c>
      <c r="B8" s="48" t="s">
        <v>86</v>
      </c>
      <c r="C8" s="49" t="s">
        <v>87</v>
      </c>
      <c r="D8" s="50">
        <v>2091.6999999999998</v>
      </c>
      <c r="E8" s="50"/>
      <c r="F8" s="50"/>
      <c r="H8" s="49" t="s">
        <v>220</v>
      </c>
    </row>
    <row r="9" spans="1:10" ht="34.200000000000003" x14ac:dyDescent="0.3">
      <c r="A9" s="48" t="s">
        <v>8</v>
      </c>
      <c r="B9" s="48" t="s">
        <v>126</v>
      </c>
      <c r="C9" s="49" t="s">
        <v>127</v>
      </c>
      <c r="D9" s="52">
        <v>12500</v>
      </c>
      <c r="E9" s="52"/>
      <c r="F9" s="52"/>
      <c r="G9" s="51"/>
      <c r="H9" s="53" t="s">
        <v>219</v>
      </c>
    </row>
    <row r="10" spans="1:10" s="57" customFormat="1" ht="50.4" x14ac:dyDescent="0.3">
      <c r="A10" s="48" t="s">
        <v>8</v>
      </c>
      <c r="B10" s="48" t="s">
        <v>85</v>
      </c>
      <c r="C10" s="49" t="s">
        <v>30</v>
      </c>
      <c r="D10" s="54">
        <v>150</v>
      </c>
      <c r="E10" s="54"/>
      <c r="F10" s="54"/>
      <c r="G10" s="54"/>
      <c r="H10" s="49" t="s">
        <v>218</v>
      </c>
      <c r="I10" s="55"/>
      <c r="J10" s="56"/>
    </row>
    <row r="11" spans="1:10" ht="25.2" x14ac:dyDescent="0.3">
      <c r="A11" s="48" t="s">
        <v>8</v>
      </c>
      <c r="B11" s="48" t="s">
        <v>85</v>
      </c>
      <c r="C11" s="49" t="s">
        <v>30</v>
      </c>
      <c r="D11" s="54">
        <v>7939.4</v>
      </c>
      <c r="E11" s="54"/>
      <c r="F11" s="54"/>
      <c r="G11" s="54"/>
      <c r="H11" s="49" t="s">
        <v>217</v>
      </c>
      <c r="I11" s="58"/>
      <c r="J11" s="56"/>
    </row>
    <row r="12" spans="1:10" s="51" customFormat="1" ht="37.799999999999997" x14ac:dyDescent="0.3">
      <c r="A12" s="48" t="s">
        <v>31</v>
      </c>
      <c r="B12" s="48" t="s">
        <v>46</v>
      </c>
      <c r="C12" s="49" t="s">
        <v>47</v>
      </c>
      <c r="D12" s="50"/>
      <c r="E12" s="50"/>
      <c r="F12" s="50">
        <f>D7</f>
        <v>830</v>
      </c>
      <c r="H12" s="49" t="s">
        <v>216</v>
      </c>
    </row>
    <row r="13" spans="1:10" s="51" customFormat="1" ht="25.2" x14ac:dyDescent="0.3">
      <c r="A13" s="48" t="s">
        <v>31</v>
      </c>
      <c r="B13" s="48" t="s">
        <v>46</v>
      </c>
      <c r="C13" s="49" t="s">
        <v>47</v>
      </c>
      <c r="D13" s="59"/>
      <c r="E13" s="59"/>
      <c r="F13" s="50">
        <f>D8</f>
        <v>2091.6999999999998</v>
      </c>
      <c r="H13" s="49" t="s">
        <v>215</v>
      </c>
    </row>
    <row r="14" spans="1:10" s="51" customFormat="1" ht="25.2" x14ac:dyDescent="0.3">
      <c r="A14" s="48" t="s">
        <v>31</v>
      </c>
      <c r="B14" s="48" t="s">
        <v>46</v>
      </c>
      <c r="C14" s="49" t="s">
        <v>47</v>
      </c>
      <c r="D14" s="59"/>
      <c r="E14" s="59"/>
      <c r="F14" s="50">
        <f>D9</f>
        <v>12500</v>
      </c>
      <c r="H14" s="49" t="s">
        <v>214</v>
      </c>
    </row>
    <row r="15" spans="1:10" s="51" customFormat="1" ht="37.799999999999997" x14ac:dyDescent="0.3">
      <c r="A15" s="48" t="s">
        <v>31</v>
      </c>
      <c r="B15" s="48" t="s">
        <v>46</v>
      </c>
      <c r="C15" s="49" t="s">
        <v>47</v>
      </c>
      <c r="D15" s="59"/>
      <c r="E15" s="59"/>
      <c r="F15" s="50">
        <f>D10</f>
        <v>150</v>
      </c>
      <c r="H15" s="49" t="s">
        <v>213</v>
      </c>
    </row>
    <row r="16" spans="1:10" s="51" customFormat="1" ht="25.2" x14ac:dyDescent="0.3">
      <c r="A16" s="48" t="s">
        <v>31</v>
      </c>
      <c r="B16" s="48" t="s">
        <v>46</v>
      </c>
      <c r="C16" s="49" t="s">
        <v>47</v>
      </c>
      <c r="D16" s="50"/>
      <c r="E16" s="50"/>
      <c r="F16" s="50">
        <f>1984.85</f>
        <v>1984.85</v>
      </c>
      <c r="H16" s="49" t="s">
        <v>212</v>
      </c>
    </row>
    <row r="17" spans="1:8" s="51" customFormat="1" ht="20.25" customHeight="1" x14ac:dyDescent="0.3">
      <c r="A17" s="48" t="s">
        <v>31</v>
      </c>
      <c r="B17" s="48" t="s">
        <v>46</v>
      </c>
      <c r="C17" s="49" t="s">
        <v>47</v>
      </c>
      <c r="D17" s="50"/>
      <c r="E17" s="50"/>
      <c r="F17" s="50">
        <f>1984.85</f>
        <v>1984.85</v>
      </c>
      <c r="H17" s="49" t="s">
        <v>211</v>
      </c>
    </row>
    <row r="18" spans="1:8" s="51" customFormat="1" ht="20.25" customHeight="1" x14ac:dyDescent="0.3">
      <c r="A18" s="48" t="s">
        <v>31</v>
      </c>
      <c r="B18" s="48" t="s">
        <v>46</v>
      </c>
      <c r="C18" s="49" t="s">
        <v>47</v>
      </c>
      <c r="D18" s="50"/>
      <c r="E18" s="50"/>
      <c r="F18" s="50">
        <f>1984.85</f>
        <v>1984.85</v>
      </c>
      <c r="H18" s="49" t="s">
        <v>210</v>
      </c>
    </row>
    <row r="19" spans="1:8" s="51" customFormat="1" ht="20.25" customHeight="1" x14ac:dyDescent="0.3">
      <c r="A19" s="48" t="s">
        <v>31</v>
      </c>
      <c r="B19" s="48" t="s">
        <v>46</v>
      </c>
      <c r="C19" s="49" t="s">
        <v>47</v>
      </c>
      <c r="D19" s="50"/>
      <c r="E19" s="50"/>
      <c r="F19" s="50">
        <f>1984.85</f>
        <v>1984.85</v>
      </c>
      <c r="H19" s="49" t="s">
        <v>209</v>
      </c>
    </row>
    <row r="20" spans="1:8" s="51" customFormat="1" ht="20.25" customHeight="1" x14ac:dyDescent="0.3">
      <c r="A20" s="48"/>
      <c r="B20" s="48"/>
      <c r="C20" s="49"/>
      <c r="D20" s="50"/>
      <c r="E20" s="50"/>
      <c r="F20" s="50"/>
      <c r="H20" s="49"/>
    </row>
    <row r="21" spans="1:8" s="51" customFormat="1" ht="37.5" customHeight="1" x14ac:dyDescent="0.3">
      <c r="A21" s="48" t="s">
        <v>8</v>
      </c>
      <c r="B21" s="48" t="s">
        <v>208</v>
      </c>
      <c r="C21" s="49" t="s">
        <v>207</v>
      </c>
      <c r="D21" s="50">
        <f>3379-2391.4</f>
        <v>987.59999999999991</v>
      </c>
      <c r="E21" s="50"/>
      <c r="F21" s="50"/>
      <c r="H21" s="49" t="s">
        <v>207</v>
      </c>
    </row>
    <row r="22" spans="1:8" s="51" customFormat="1" ht="37.5" customHeight="1" x14ac:dyDescent="0.3">
      <c r="A22" s="48" t="s">
        <v>31</v>
      </c>
      <c r="B22" s="48" t="s">
        <v>206</v>
      </c>
      <c r="C22" s="49" t="s">
        <v>49</v>
      </c>
      <c r="D22" s="50"/>
      <c r="E22" s="50"/>
      <c r="F22" s="50">
        <f>3379-2391.4</f>
        <v>987.59999999999991</v>
      </c>
      <c r="H22" s="49" t="s">
        <v>205</v>
      </c>
    </row>
    <row r="23" spans="1:8" ht="13.2" thickBot="1" x14ac:dyDescent="0.25">
      <c r="A23" s="60"/>
      <c r="B23" s="60"/>
      <c r="C23" s="61" t="s">
        <v>74</v>
      </c>
      <c r="D23" s="62">
        <f>SUM(D6:D22)</f>
        <v>24498.699999999997</v>
      </c>
      <c r="E23" s="62">
        <f>SUM(E6:E7)</f>
        <v>0</v>
      </c>
      <c r="F23" s="62">
        <f>SUM(F6:F22)</f>
        <v>24498.699999999993</v>
      </c>
      <c r="G23" s="62">
        <f>SUM(G6:G19)</f>
        <v>0</v>
      </c>
      <c r="H23" s="63"/>
    </row>
    <row r="24" spans="1:8" ht="13.2" thickTop="1" x14ac:dyDescent="0.2">
      <c r="A24" s="60"/>
      <c r="B24" s="60"/>
      <c r="C24" s="61"/>
      <c r="D24" s="64"/>
      <c r="E24" s="64"/>
      <c r="F24" s="64"/>
      <c r="G24" s="64"/>
      <c r="H24" s="65"/>
    </row>
    <row r="25" spans="1:8" ht="12.6" x14ac:dyDescent="0.2">
      <c r="A25" s="60"/>
      <c r="B25" s="60"/>
      <c r="C25" s="40" t="s">
        <v>141</v>
      </c>
      <c r="D25" s="64"/>
      <c r="E25" s="64"/>
      <c r="F25" s="64"/>
      <c r="G25" s="64"/>
      <c r="H25" s="65"/>
    </row>
    <row r="26" spans="1:8" ht="12.6" x14ac:dyDescent="0.2">
      <c r="A26" s="60"/>
      <c r="B26" s="60"/>
      <c r="C26" s="66"/>
      <c r="D26" s="67"/>
      <c r="E26" s="67"/>
      <c r="F26" s="68"/>
      <c r="G26" s="67"/>
      <c r="H26" s="69"/>
    </row>
    <row r="27" spans="1:8" ht="12.6" x14ac:dyDescent="0.2">
      <c r="A27" s="60"/>
      <c r="B27" s="60"/>
      <c r="C27" s="70" t="s">
        <v>75</v>
      </c>
      <c r="D27" s="71">
        <f>D23</f>
        <v>24498.699999999997</v>
      </c>
      <c r="E27" s="67"/>
      <c r="F27" s="68"/>
      <c r="G27" s="67"/>
      <c r="H27" s="69"/>
    </row>
    <row r="28" spans="1:8" ht="12.6" x14ac:dyDescent="0.2">
      <c r="A28" s="72"/>
      <c r="B28" s="72"/>
      <c r="C28" s="70" t="s">
        <v>76</v>
      </c>
      <c r="D28" s="71">
        <f>-E23</f>
        <v>0</v>
      </c>
      <c r="E28" s="71"/>
      <c r="F28" s="73"/>
      <c r="G28" s="74"/>
      <c r="H28" s="75"/>
    </row>
    <row r="29" spans="1:8" ht="12.6" x14ac:dyDescent="0.2">
      <c r="A29" s="72"/>
      <c r="B29" s="72"/>
      <c r="C29" s="70" t="s">
        <v>77</v>
      </c>
      <c r="D29" s="76">
        <f>-F23</f>
        <v>-24498.699999999993</v>
      </c>
      <c r="E29" s="71"/>
      <c r="F29" s="73"/>
      <c r="G29" s="74"/>
      <c r="H29" s="75"/>
    </row>
    <row r="30" spans="1:8" ht="12.6" x14ac:dyDescent="0.2">
      <c r="A30" s="72"/>
      <c r="B30" s="72"/>
      <c r="C30" s="70" t="s">
        <v>78</v>
      </c>
      <c r="D30" s="77">
        <f>G23</f>
        <v>0</v>
      </c>
      <c r="E30" s="71"/>
      <c r="F30" s="73"/>
      <c r="G30" s="74"/>
      <c r="H30" s="75"/>
    </row>
    <row r="31" spans="1:8" ht="13.2" thickBot="1" x14ac:dyDescent="0.25">
      <c r="A31" s="72"/>
      <c r="B31" s="72"/>
      <c r="C31" s="78" t="s">
        <v>60</v>
      </c>
      <c r="D31" s="62">
        <f>SUM(D27:D30)</f>
        <v>3.637978807091713E-12</v>
      </c>
      <c r="E31" s="71"/>
      <c r="F31" s="73"/>
      <c r="G31" s="74"/>
      <c r="H31" s="75"/>
    </row>
    <row r="32" spans="1:8" ht="13.2" thickTop="1" x14ac:dyDescent="0.3">
      <c r="A32" s="79"/>
      <c r="B32" s="80"/>
      <c r="C32" s="70"/>
      <c r="D32" s="81"/>
      <c r="E32" s="82"/>
      <c r="F32" s="83"/>
      <c r="G32" s="83"/>
      <c r="H32" s="46" t="s">
        <v>89</v>
      </c>
    </row>
    <row r="33" spans="1:8" ht="12.6" x14ac:dyDescent="0.3">
      <c r="A33" s="79"/>
      <c r="B33" s="80"/>
      <c r="C33" s="70"/>
      <c r="D33" s="82"/>
      <c r="E33" s="82"/>
      <c r="F33" s="83"/>
      <c r="G33" s="83"/>
      <c r="H33" s="46" t="s">
        <v>84</v>
      </c>
    </row>
    <row r="34" spans="1:8" s="57" customFormat="1" ht="12.6" x14ac:dyDescent="0.3">
      <c r="A34" s="84"/>
      <c r="B34" s="41"/>
      <c r="H34" s="85"/>
    </row>
    <row r="37" spans="1:8" ht="12.6" x14ac:dyDescent="0.3">
      <c r="A37" s="277" t="s">
        <v>62</v>
      </c>
      <c r="B37" s="277"/>
      <c r="C37" s="277"/>
      <c r="D37" s="277"/>
      <c r="E37" s="277"/>
      <c r="F37" s="277"/>
      <c r="G37" s="277"/>
      <c r="H37" s="277"/>
    </row>
    <row r="38" spans="1:8" ht="12.6" x14ac:dyDescent="0.3">
      <c r="A38" s="277" t="s">
        <v>83</v>
      </c>
      <c r="B38" s="277"/>
      <c r="C38" s="277"/>
      <c r="D38" s="277"/>
      <c r="E38" s="277"/>
      <c r="F38" s="277"/>
      <c r="G38" s="277"/>
      <c r="H38" s="277"/>
    </row>
    <row r="39" spans="1:8" ht="12.6" x14ac:dyDescent="0.3">
      <c r="A39" s="277" t="s">
        <v>259</v>
      </c>
      <c r="B39" s="277"/>
      <c r="C39" s="277"/>
      <c r="D39" s="277"/>
      <c r="E39" s="277"/>
      <c r="F39" s="277"/>
      <c r="G39" s="277"/>
      <c r="H39" s="277"/>
    </row>
    <row r="40" spans="1:8" ht="12.6" x14ac:dyDescent="0.3">
      <c r="A40" s="278" t="s">
        <v>82</v>
      </c>
      <c r="B40" s="278"/>
      <c r="C40" s="278"/>
      <c r="D40" s="278"/>
      <c r="E40" s="278"/>
      <c r="F40" s="278"/>
      <c r="G40" s="278"/>
      <c r="H40" s="278"/>
    </row>
    <row r="41" spans="1:8" ht="12.6" x14ac:dyDescent="0.3">
      <c r="A41" s="86"/>
      <c r="B41" s="87"/>
      <c r="C41" s="87"/>
      <c r="D41" s="88"/>
      <c r="E41" s="88"/>
      <c r="F41" s="88"/>
      <c r="G41" s="88"/>
      <c r="H41" s="89"/>
    </row>
    <row r="42" spans="1:8" ht="25.2" x14ac:dyDescent="0.3">
      <c r="A42" s="89" t="s">
        <v>0</v>
      </c>
      <c r="B42" s="89" t="s">
        <v>64</v>
      </c>
      <c r="C42" s="89" t="s">
        <v>65</v>
      </c>
      <c r="D42" s="90" t="s">
        <v>66</v>
      </c>
      <c r="E42" s="90" t="s">
        <v>67</v>
      </c>
      <c r="F42" s="90" t="s">
        <v>68</v>
      </c>
      <c r="G42" s="90" t="s">
        <v>69</v>
      </c>
      <c r="H42" s="91" t="s">
        <v>70</v>
      </c>
    </row>
    <row r="43" spans="1:8" ht="25.2" x14ac:dyDescent="0.3">
      <c r="A43" s="92" t="s">
        <v>8</v>
      </c>
      <c r="B43" s="92" t="s">
        <v>85</v>
      </c>
      <c r="C43" s="93" t="s">
        <v>30</v>
      </c>
      <c r="D43" s="94">
        <v>4200</v>
      </c>
      <c r="E43" s="94"/>
      <c r="F43" s="94"/>
      <c r="G43" s="94"/>
      <c r="H43" s="93" t="s">
        <v>258</v>
      </c>
    </row>
    <row r="44" spans="1:8" ht="37.799999999999997" x14ac:dyDescent="0.3">
      <c r="A44" s="92" t="s">
        <v>8</v>
      </c>
      <c r="B44" s="92" t="s">
        <v>85</v>
      </c>
      <c r="C44" s="93" t="s">
        <v>30</v>
      </c>
      <c r="D44" s="94">
        <v>24014.7</v>
      </c>
      <c r="E44" s="94"/>
      <c r="F44" s="94"/>
      <c r="G44" s="94"/>
      <c r="H44" s="93" t="s">
        <v>257</v>
      </c>
    </row>
    <row r="45" spans="1:8" ht="25.2" x14ac:dyDescent="0.3">
      <c r="A45" s="92" t="s">
        <v>8</v>
      </c>
      <c r="B45" s="92" t="s">
        <v>85</v>
      </c>
      <c r="C45" s="93" t="s">
        <v>30</v>
      </c>
      <c r="D45" s="94">
        <v>1200</v>
      </c>
      <c r="E45" s="94"/>
      <c r="F45" s="94"/>
      <c r="G45" s="94"/>
      <c r="H45" s="93" t="s">
        <v>256</v>
      </c>
    </row>
    <row r="46" spans="1:8" ht="25.2" x14ac:dyDescent="0.3">
      <c r="A46" s="92" t="s">
        <v>8</v>
      </c>
      <c r="B46" s="95" t="s">
        <v>254</v>
      </c>
      <c r="C46" s="93" t="s">
        <v>253</v>
      </c>
      <c r="D46" s="94">
        <v>93000</v>
      </c>
      <c r="E46" s="94"/>
      <c r="F46" s="94"/>
      <c r="G46" s="94"/>
      <c r="H46" s="93" t="s">
        <v>255</v>
      </c>
    </row>
    <row r="47" spans="1:8" ht="25.2" x14ac:dyDescent="0.3">
      <c r="A47" s="92" t="s">
        <v>8</v>
      </c>
      <c r="B47" s="95" t="s">
        <v>254</v>
      </c>
      <c r="C47" s="75" t="s">
        <v>253</v>
      </c>
      <c r="D47" s="94">
        <v>3517</v>
      </c>
      <c r="E47" s="94"/>
      <c r="F47" s="94"/>
      <c r="G47" s="94"/>
      <c r="H47" s="93" t="s">
        <v>252</v>
      </c>
    </row>
    <row r="48" spans="1:8" ht="25.2" x14ac:dyDescent="0.3">
      <c r="A48" s="92" t="s">
        <v>8</v>
      </c>
      <c r="B48" s="48" t="s">
        <v>251</v>
      </c>
      <c r="C48" s="49" t="s">
        <v>250</v>
      </c>
      <c r="D48" s="94">
        <v>26896</v>
      </c>
      <c r="E48" s="94"/>
      <c r="F48" s="94"/>
      <c r="G48" s="94"/>
      <c r="H48" s="49" t="s">
        <v>249</v>
      </c>
    </row>
    <row r="49" spans="1:8" ht="50.4" x14ac:dyDescent="0.3">
      <c r="A49" s="92" t="s">
        <v>8</v>
      </c>
      <c r="B49" s="48" t="s">
        <v>71</v>
      </c>
      <c r="C49" s="75" t="s">
        <v>72</v>
      </c>
      <c r="D49" s="94">
        <v>250</v>
      </c>
      <c r="E49" s="96" t="s">
        <v>295</v>
      </c>
      <c r="F49" s="94"/>
      <c r="G49" s="94"/>
      <c r="H49" s="97" t="s">
        <v>248</v>
      </c>
    </row>
    <row r="50" spans="1:8" ht="25.2" x14ac:dyDescent="0.3">
      <c r="A50" s="92"/>
      <c r="B50" s="92" t="s">
        <v>85</v>
      </c>
      <c r="C50" s="93" t="s">
        <v>30</v>
      </c>
      <c r="D50" s="94">
        <v>525</v>
      </c>
      <c r="E50" s="94"/>
      <c r="F50" s="94"/>
      <c r="G50" s="94"/>
      <c r="H50" s="93" t="s">
        <v>247</v>
      </c>
    </row>
    <row r="51" spans="1:8" ht="25.2" x14ac:dyDescent="0.3">
      <c r="A51" s="92"/>
      <c r="B51" s="92" t="s">
        <v>85</v>
      </c>
      <c r="C51" s="93" t="s">
        <v>30</v>
      </c>
      <c r="D51" s="94">
        <v>2100</v>
      </c>
      <c r="E51" s="94"/>
      <c r="F51" s="94"/>
      <c r="G51" s="94"/>
      <c r="H51" s="93" t="s">
        <v>246</v>
      </c>
    </row>
    <row r="52" spans="1:8" ht="25.2" x14ac:dyDescent="0.3">
      <c r="A52" s="92"/>
      <c r="B52" s="92" t="s">
        <v>85</v>
      </c>
      <c r="C52" s="93" t="s">
        <v>30</v>
      </c>
      <c r="D52" s="94">
        <v>3675</v>
      </c>
      <c r="E52" s="94"/>
      <c r="F52" s="94"/>
      <c r="G52" s="94"/>
      <c r="H52" s="93" t="s">
        <v>245</v>
      </c>
    </row>
    <row r="53" spans="1:8" ht="25.2" x14ac:dyDescent="0.3">
      <c r="A53" s="95" t="s">
        <v>31</v>
      </c>
      <c r="B53" s="95" t="s">
        <v>46</v>
      </c>
      <c r="C53" s="98" t="s">
        <v>47</v>
      </c>
      <c r="D53" s="99"/>
      <c r="E53" s="99"/>
      <c r="F53" s="100">
        <v>1050</v>
      </c>
      <c r="G53" s="101"/>
      <c r="H53" s="98" t="s">
        <v>244</v>
      </c>
    </row>
    <row r="54" spans="1:8" ht="25.2" x14ac:dyDescent="0.3">
      <c r="A54" s="95" t="s">
        <v>31</v>
      </c>
      <c r="B54" s="95" t="s">
        <v>46</v>
      </c>
      <c r="C54" s="98" t="s">
        <v>47</v>
      </c>
      <c r="D54" s="99"/>
      <c r="E54" s="99"/>
      <c r="F54" s="100">
        <v>3150</v>
      </c>
      <c r="G54" s="101"/>
      <c r="H54" s="98" t="s">
        <v>243</v>
      </c>
    </row>
    <row r="55" spans="1:8" ht="25.2" x14ac:dyDescent="0.3">
      <c r="A55" s="95" t="s">
        <v>31</v>
      </c>
      <c r="B55" s="95" t="s">
        <v>46</v>
      </c>
      <c r="C55" s="98" t="s">
        <v>47</v>
      </c>
      <c r="D55" s="100"/>
      <c r="E55" s="100"/>
      <c r="F55" s="100">
        <v>600</v>
      </c>
      <c r="G55" s="101"/>
      <c r="H55" s="98" t="s">
        <v>242</v>
      </c>
    </row>
    <row r="56" spans="1:8" ht="25.2" x14ac:dyDescent="0.3">
      <c r="A56" s="95" t="s">
        <v>31</v>
      </c>
      <c r="B56" s="95" t="s">
        <v>46</v>
      </c>
      <c r="C56" s="98" t="s">
        <v>47</v>
      </c>
      <c r="D56" s="100"/>
      <c r="E56" s="100"/>
      <c r="F56" s="100">
        <v>600</v>
      </c>
      <c r="G56" s="101"/>
      <c r="H56" s="98" t="s">
        <v>241</v>
      </c>
    </row>
    <row r="57" spans="1:8" ht="25.2" x14ac:dyDescent="0.3">
      <c r="A57" s="95" t="s">
        <v>31</v>
      </c>
      <c r="B57" s="95" t="s">
        <v>46</v>
      </c>
      <c r="C57" s="98" t="s">
        <v>47</v>
      </c>
      <c r="D57" s="100"/>
      <c r="E57" s="100"/>
      <c r="F57" s="100">
        <f t="shared" ref="F57:F62" si="0">4002.45</f>
        <v>4002.45</v>
      </c>
      <c r="G57" s="101"/>
      <c r="H57" s="98" t="s">
        <v>240</v>
      </c>
    </row>
    <row r="58" spans="1:8" ht="25.2" x14ac:dyDescent="0.3">
      <c r="A58" s="95" t="s">
        <v>31</v>
      </c>
      <c r="B58" s="95" t="s">
        <v>46</v>
      </c>
      <c r="C58" s="98" t="s">
        <v>47</v>
      </c>
      <c r="D58" s="100"/>
      <c r="E58" s="100"/>
      <c r="F58" s="100">
        <f t="shared" si="0"/>
        <v>4002.45</v>
      </c>
      <c r="G58" s="101"/>
      <c r="H58" s="98" t="s">
        <v>239</v>
      </c>
    </row>
    <row r="59" spans="1:8" ht="25.2" x14ac:dyDescent="0.3">
      <c r="A59" s="95" t="s">
        <v>31</v>
      </c>
      <c r="B59" s="95" t="s">
        <v>46</v>
      </c>
      <c r="C59" s="98" t="s">
        <v>47</v>
      </c>
      <c r="D59" s="100"/>
      <c r="E59" s="100"/>
      <c r="F59" s="100">
        <f t="shared" si="0"/>
        <v>4002.45</v>
      </c>
      <c r="G59" s="101"/>
      <c r="H59" s="98" t="s">
        <v>238</v>
      </c>
    </row>
    <row r="60" spans="1:8" ht="25.2" x14ac:dyDescent="0.3">
      <c r="A60" s="95" t="s">
        <v>31</v>
      </c>
      <c r="B60" s="95" t="s">
        <v>46</v>
      </c>
      <c r="C60" s="98" t="s">
        <v>47</v>
      </c>
      <c r="D60" s="100"/>
      <c r="E60" s="100"/>
      <c r="F60" s="100">
        <f t="shared" si="0"/>
        <v>4002.45</v>
      </c>
      <c r="G60" s="101"/>
      <c r="H60" s="98" t="s">
        <v>237</v>
      </c>
    </row>
    <row r="61" spans="1:8" ht="25.2" x14ac:dyDescent="0.3">
      <c r="A61" s="95" t="s">
        <v>31</v>
      </c>
      <c r="B61" s="95" t="s">
        <v>46</v>
      </c>
      <c r="C61" s="98" t="s">
        <v>47</v>
      </c>
      <c r="D61" s="100"/>
      <c r="E61" s="100"/>
      <c r="F61" s="100">
        <f t="shared" si="0"/>
        <v>4002.45</v>
      </c>
      <c r="G61" s="101"/>
      <c r="H61" s="98" t="s">
        <v>236</v>
      </c>
    </row>
    <row r="62" spans="1:8" ht="25.2" x14ac:dyDescent="0.3">
      <c r="A62" s="95" t="s">
        <v>31</v>
      </c>
      <c r="B62" s="95" t="s">
        <v>46</v>
      </c>
      <c r="C62" s="98" t="s">
        <v>47</v>
      </c>
      <c r="D62" s="100"/>
      <c r="E62" s="100"/>
      <c r="F62" s="100">
        <f t="shared" si="0"/>
        <v>4002.45</v>
      </c>
      <c r="G62" s="101"/>
      <c r="H62" s="98" t="s">
        <v>235</v>
      </c>
    </row>
    <row r="63" spans="1:8" ht="25.2" x14ac:dyDescent="0.3">
      <c r="A63" s="95" t="s">
        <v>31</v>
      </c>
      <c r="B63" s="95" t="s">
        <v>46</v>
      </c>
      <c r="C63" s="98" t="s">
        <v>47</v>
      </c>
      <c r="D63" s="100"/>
      <c r="E63" s="100"/>
      <c r="F63" s="100">
        <f>D46</f>
        <v>93000</v>
      </c>
      <c r="G63" s="101"/>
      <c r="H63" s="98" t="s">
        <v>234</v>
      </c>
    </row>
    <row r="64" spans="1:8" ht="25.2" x14ac:dyDescent="0.3">
      <c r="A64" s="95" t="s">
        <v>31</v>
      </c>
      <c r="B64" s="95" t="s">
        <v>46</v>
      </c>
      <c r="C64" s="98" t="s">
        <v>47</v>
      </c>
      <c r="D64" s="100"/>
      <c r="E64" s="100"/>
      <c r="F64" s="100">
        <f>D47</f>
        <v>3517</v>
      </c>
      <c r="G64" s="101"/>
      <c r="H64" s="98" t="s">
        <v>233</v>
      </c>
    </row>
    <row r="65" spans="1:8" ht="37.799999999999997" x14ac:dyDescent="0.3">
      <c r="A65" s="95" t="s">
        <v>31</v>
      </c>
      <c r="B65" s="95" t="s">
        <v>46</v>
      </c>
      <c r="C65" s="98" t="s">
        <v>47</v>
      </c>
      <c r="D65" s="94"/>
      <c r="E65" s="94"/>
      <c r="F65" s="100">
        <v>26896</v>
      </c>
      <c r="G65" s="101"/>
      <c r="H65" s="49" t="s">
        <v>232</v>
      </c>
    </row>
    <row r="66" spans="1:8" ht="50.4" x14ac:dyDescent="0.3">
      <c r="A66" s="95" t="s">
        <v>31</v>
      </c>
      <c r="B66" s="95" t="s">
        <v>46</v>
      </c>
      <c r="C66" s="98" t="s">
        <v>47</v>
      </c>
      <c r="D66" s="102"/>
      <c r="E66" s="102"/>
      <c r="F66" s="100">
        <v>250</v>
      </c>
      <c r="G66" s="100"/>
      <c r="H66" s="103" t="s">
        <v>231</v>
      </c>
    </row>
    <row r="67" spans="1:8" ht="25.2" x14ac:dyDescent="0.3">
      <c r="A67" s="95" t="s">
        <v>31</v>
      </c>
      <c r="B67" s="95" t="s">
        <v>46</v>
      </c>
      <c r="C67" s="98" t="s">
        <v>47</v>
      </c>
      <c r="D67" s="102"/>
      <c r="E67" s="102"/>
      <c r="F67" s="94">
        <v>525</v>
      </c>
      <c r="G67" s="100"/>
      <c r="H67" s="98" t="s">
        <v>230</v>
      </c>
    </row>
    <row r="68" spans="1:8" ht="25.2" x14ac:dyDescent="0.3">
      <c r="A68" s="95" t="s">
        <v>31</v>
      </c>
      <c r="B68" s="95" t="s">
        <v>46</v>
      </c>
      <c r="C68" s="98" t="s">
        <v>47</v>
      </c>
      <c r="D68" s="102"/>
      <c r="E68" s="102"/>
      <c r="F68" s="94">
        <v>2100</v>
      </c>
      <c r="G68" s="100"/>
      <c r="H68" s="98" t="s">
        <v>229</v>
      </c>
    </row>
    <row r="69" spans="1:8" ht="25.2" x14ac:dyDescent="0.3">
      <c r="A69" s="95" t="s">
        <v>31</v>
      </c>
      <c r="B69" s="95" t="s">
        <v>46</v>
      </c>
      <c r="C69" s="98" t="s">
        <v>47</v>
      </c>
      <c r="D69" s="102"/>
      <c r="E69" s="102"/>
      <c r="F69" s="94">
        <v>3675</v>
      </c>
      <c r="G69" s="100"/>
      <c r="H69" s="98" t="s">
        <v>228</v>
      </c>
    </row>
    <row r="70" spans="1:8" ht="13.2" thickBot="1" x14ac:dyDescent="0.25">
      <c r="A70" s="104"/>
      <c r="B70" s="104"/>
      <c r="C70" s="105" t="s">
        <v>74</v>
      </c>
      <c r="D70" s="106">
        <f>SUM(D42:D66)</f>
        <v>159377.70000000001</v>
      </c>
      <c r="E70" s="106">
        <f>SUM(E42:E42)</f>
        <v>0</v>
      </c>
      <c r="F70" s="106">
        <f>SUM(F43:F69)</f>
        <v>159377.70000000001</v>
      </c>
      <c r="G70" s="106">
        <f>SUM(G42:G60)</f>
        <v>0</v>
      </c>
      <c r="H70" s="107"/>
    </row>
    <row r="71" spans="1:8" ht="13.2" thickTop="1" x14ac:dyDescent="0.2">
      <c r="A71" s="104"/>
      <c r="B71" s="104"/>
      <c r="C71" s="105"/>
      <c r="D71" s="108"/>
      <c r="E71" s="108"/>
      <c r="F71" s="108"/>
      <c r="G71" s="108"/>
      <c r="H71" s="109"/>
    </row>
    <row r="72" spans="1:8" ht="12.6" x14ac:dyDescent="0.2">
      <c r="A72" s="104"/>
      <c r="B72" s="104"/>
      <c r="C72" s="86" t="s">
        <v>145</v>
      </c>
      <c r="D72" s="108"/>
      <c r="E72" s="108"/>
      <c r="F72" s="108"/>
      <c r="G72" s="108"/>
      <c r="H72" s="109"/>
    </row>
    <row r="73" spans="1:8" ht="12.6" x14ac:dyDescent="0.2">
      <c r="A73" s="104"/>
      <c r="B73" s="104"/>
      <c r="C73" s="110"/>
      <c r="D73" s="111"/>
      <c r="E73" s="111"/>
      <c r="F73" s="112"/>
      <c r="G73" s="111"/>
      <c r="H73" s="113"/>
    </row>
    <row r="74" spans="1:8" ht="12.6" x14ac:dyDescent="0.2">
      <c r="A74" s="104"/>
      <c r="B74" s="104"/>
      <c r="C74" s="114" t="s">
        <v>75</v>
      </c>
      <c r="D74" s="115">
        <f>D70</f>
        <v>159377.70000000001</v>
      </c>
      <c r="E74" s="111"/>
      <c r="F74" s="112"/>
      <c r="G74" s="111"/>
      <c r="H74" s="113"/>
    </row>
    <row r="75" spans="1:8" ht="12.6" x14ac:dyDescent="0.2">
      <c r="A75" s="116"/>
      <c r="B75" s="116"/>
      <c r="C75" s="114" t="s">
        <v>76</v>
      </c>
      <c r="D75" s="115">
        <f>-E70</f>
        <v>0</v>
      </c>
      <c r="E75" s="115"/>
      <c r="F75" s="117"/>
      <c r="G75" s="115"/>
      <c r="H75" s="118"/>
    </row>
    <row r="76" spans="1:8" ht="12.6" x14ac:dyDescent="0.2">
      <c r="A76" s="116"/>
      <c r="B76" s="116"/>
      <c r="C76" s="114" t="s">
        <v>77</v>
      </c>
      <c r="D76" s="119">
        <f>-F70</f>
        <v>-159377.70000000001</v>
      </c>
      <c r="E76" s="115"/>
      <c r="F76" s="117"/>
      <c r="G76" s="115"/>
      <c r="H76" s="118"/>
    </row>
    <row r="77" spans="1:8" ht="12.6" x14ac:dyDescent="0.2">
      <c r="A77" s="116"/>
      <c r="B77" s="116"/>
      <c r="C77" s="114" t="s">
        <v>78</v>
      </c>
      <c r="D77" s="120">
        <f>G70</f>
        <v>0</v>
      </c>
      <c r="E77" s="115"/>
      <c r="F77" s="117"/>
      <c r="G77" s="115"/>
      <c r="H77" s="118"/>
    </row>
    <row r="78" spans="1:8" ht="13.2" thickBot="1" x14ac:dyDescent="0.25">
      <c r="A78" s="116"/>
      <c r="B78" s="116"/>
      <c r="C78" s="121" t="s">
        <v>60</v>
      </c>
      <c r="D78" s="106">
        <f>SUM(D74:D77)</f>
        <v>0</v>
      </c>
      <c r="E78" s="115"/>
      <c r="F78" s="117"/>
      <c r="G78" s="115"/>
      <c r="H78" s="118"/>
    </row>
    <row r="79" spans="1:8" ht="13.2" thickTop="1" x14ac:dyDescent="0.3">
      <c r="A79" s="122"/>
      <c r="B79" s="123"/>
      <c r="C79" s="114"/>
      <c r="D79" s="124"/>
      <c r="E79" s="125"/>
      <c r="F79" s="126"/>
      <c r="G79" s="126"/>
      <c r="H79" s="91" t="s">
        <v>89</v>
      </c>
    </row>
    <row r="80" spans="1:8" ht="12.6" x14ac:dyDescent="0.3">
      <c r="A80" s="122"/>
      <c r="B80" s="123"/>
      <c r="C80" s="114"/>
      <c r="D80" s="125"/>
      <c r="E80" s="125"/>
      <c r="F80" s="126"/>
      <c r="G80" s="126"/>
      <c r="H80" s="91" t="s">
        <v>84</v>
      </c>
    </row>
  </sheetData>
  <mergeCells count="8">
    <mergeCell ref="A38:H38"/>
    <mergeCell ref="A39:H39"/>
    <mergeCell ref="A40:H40"/>
    <mergeCell ref="A1:H1"/>
    <mergeCell ref="A4:H4"/>
    <mergeCell ref="A2:H2"/>
    <mergeCell ref="A3:H3"/>
    <mergeCell ref="A37:H37"/>
  </mergeCells>
  <printOptions gridLines="1"/>
  <pageMargins left="0.23622047244094491" right="0.23622047244094491" top="0" bottom="0" header="0.31496062992125984" footer="0.31496062992125984"/>
  <pageSetup paperSize="9" scale="90"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5"/>
  <dimension ref="A1:J45"/>
  <sheetViews>
    <sheetView topLeftCell="A16" workbookViewId="0">
      <selection activeCell="A29" sqref="A29:H29"/>
    </sheetView>
  </sheetViews>
  <sheetFormatPr defaultColWidth="20.6640625" defaultRowHeight="10.199999999999999" x14ac:dyDescent="0.3"/>
  <cols>
    <col min="1" max="1" width="4.33203125" style="219" bestFit="1" customWidth="1"/>
    <col min="2" max="2" width="22.6640625" style="220" customWidth="1"/>
    <col min="3" max="3" width="39.109375" style="221" bestFit="1" customWidth="1"/>
    <col min="4" max="4" width="16.88671875" style="222" bestFit="1" customWidth="1"/>
    <col min="5" max="5" width="15.88671875" style="222" bestFit="1" customWidth="1"/>
    <col min="6" max="6" width="16.88671875" style="223" bestFit="1" customWidth="1"/>
    <col min="7" max="7" width="15.88671875" style="223" bestFit="1" customWidth="1"/>
    <col min="8" max="8" width="66.88671875" style="224" customWidth="1"/>
    <col min="9" max="9" width="34.33203125" style="216" customWidth="1"/>
    <col min="10" max="256" width="20.6640625" style="182"/>
    <col min="257" max="257" width="4.33203125" style="182" bestFit="1" customWidth="1"/>
    <col min="258" max="258" width="15.6640625" style="182" bestFit="1" customWidth="1"/>
    <col min="259" max="259" width="39.109375" style="182" bestFit="1" customWidth="1"/>
    <col min="260" max="263" width="15.88671875" style="182" bestFit="1" customWidth="1"/>
    <col min="264" max="264" width="66.88671875" style="182" customWidth="1"/>
    <col min="265" max="265" width="34.33203125" style="182" customWidth="1"/>
    <col min="266" max="512" width="20.6640625" style="182"/>
    <col min="513" max="513" width="4.33203125" style="182" bestFit="1" customWidth="1"/>
    <col min="514" max="514" width="15.6640625" style="182" bestFit="1" customWidth="1"/>
    <col min="515" max="515" width="39.109375" style="182" bestFit="1" customWidth="1"/>
    <col min="516" max="519" width="15.88671875" style="182" bestFit="1" customWidth="1"/>
    <col min="520" max="520" width="66.88671875" style="182" customWidth="1"/>
    <col min="521" max="521" width="34.33203125" style="182" customWidth="1"/>
    <col min="522" max="768" width="20.6640625" style="182"/>
    <col min="769" max="769" width="4.33203125" style="182" bestFit="1" customWidth="1"/>
    <col min="770" max="770" width="15.6640625" style="182" bestFit="1" customWidth="1"/>
    <col min="771" max="771" width="39.109375" style="182" bestFit="1" customWidth="1"/>
    <col min="772" max="775" width="15.88671875" style="182" bestFit="1" customWidth="1"/>
    <col min="776" max="776" width="66.88671875" style="182" customWidth="1"/>
    <col min="777" max="777" width="34.33203125" style="182" customWidth="1"/>
    <col min="778" max="1024" width="20.6640625" style="182"/>
    <col min="1025" max="1025" width="4.33203125" style="182" bestFit="1" customWidth="1"/>
    <col min="1026" max="1026" width="15.6640625" style="182" bestFit="1" customWidth="1"/>
    <col min="1027" max="1027" width="39.109375" style="182" bestFit="1" customWidth="1"/>
    <col min="1028" max="1031" width="15.88671875" style="182" bestFit="1" customWidth="1"/>
    <col min="1032" max="1032" width="66.88671875" style="182" customWidth="1"/>
    <col min="1033" max="1033" width="34.33203125" style="182" customWidth="1"/>
    <col min="1034" max="1280" width="20.6640625" style="182"/>
    <col min="1281" max="1281" width="4.33203125" style="182" bestFit="1" customWidth="1"/>
    <col min="1282" max="1282" width="15.6640625" style="182" bestFit="1" customWidth="1"/>
    <col min="1283" max="1283" width="39.109375" style="182" bestFit="1" customWidth="1"/>
    <col min="1284" max="1287" width="15.88671875" style="182" bestFit="1" customWidth="1"/>
    <col min="1288" max="1288" width="66.88671875" style="182" customWidth="1"/>
    <col min="1289" max="1289" width="34.33203125" style="182" customWidth="1"/>
    <col min="1290" max="1536" width="20.6640625" style="182"/>
    <col min="1537" max="1537" width="4.33203125" style="182" bestFit="1" customWidth="1"/>
    <col min="1538" max="1538" width="15.6640625" style="182" bestFit="1" customWidth="1"/>
    <col min="1539" max="1539" width="39.109375" style="182" bestFit="1" customWidth="1"/>
    <col min="1540" max="1543" width="15.88671875" style="182" bestFit="1" customWidth="1"/>
    <col min="1544" max="1544" width="66.88671875" style="182" customWidth="1"/>
    <col min="1545" max="1545" width="34.33203125" style="182" customWidth="1"/>
    <col min="1546" max="1792" width="20.6640625" style="182"/>
    <col min="1793" max="1793" width="4.33203125" style="182" bestFit="1" customWidth="1"/>
    <col min="1794" max="1794" width="15.6640625" style="182" bestFit="1" customWidth="1"/>
    <col min="1795" max="1795" width="39.109375" style="182" bestFit="1" customWidth="1"/>
    <col min="1796" max="1799" width="15.88671875" style="182" bestFit="1" customWidth="1"/>
    <col min="1800" max="1800" width="66.88671875" style="182" customWidth="1"/>
    <col min="1801" max="1801" width="34.33203125" style="182" customWidth="1"/>
    <col min="1802" max="2048" width="20.6640625" style="182"/>
    <col min="2049" max="2049" width="4.33203125" style="182" bestFit="1" customWidth="1"/>
    <col min="2050" max="2050" width="15.6640625" style="182" bestFit="1" customWidth="1"/>
    <col min="2051" max="2051" width="39.109375" style="182" bestFit="1" customWidth="1"/>
    <col min="2052" max="2055" width="15.88671875" style="182" bestFit="1" customWidth="1"/>
    <col min="2056" max="2056" width="66.88671875" style="182" customWidth="1"/>
    <col min="2057" max="2057" width="34.33203125" style="182" customWidth="1"/>
    <col min="2058" max="2304" width="20.6640625" style="182"/>
    <col min="2305" max="2305" width="4.33203125" style="182" bestFit="1" customWidth="1"/>
    <col min="2306" max="2306" width="15.6640625" style="182" bestFit="1" customWidth="1"/>
    <col min="2307" max="2307" width="39.109375" style="182" bestFit="1" customWidth="1"/>
    <col min="2308" max="2311" width="15.88671875" style="182" bestFit="1" customWidth="1"/>
    <col min="2312" max="2312" width="66.88671875" style="182" customWidth="1"/>
    <col min="2313" max="2313" width="34.33203125" style="182" customWidth="1"/>
    <col min="2314" max="2560" width="20.6640625" style="182"/>
    <col min="2561" max="2561" width="4.33203125" style="182" bestFit="1" customWidth="1"/>
    <col min="2562" max="2562" width="15.6640625" style="182" bestFit="1" customWidth="1"/>
    <col min="2563" max="2563" width="39.109375" style="182" bestFit="1" customWidth="1"/>
    <col min="2564" max="2567" width="15.88671875" style="182" bestFit="1" customWidth="1"/>
    <col min="2568" max="2568" width="66.88671875" style="182" customWidth="1"/>
    <col min="2569" max="2569" width="34.33203125" style="182" customWidth="1"/>
    <col min="2570" max="2816" width="20.6640625" style="182"/>
    <col min="2817" max="2817" width="4.33203125" style="182" bestFit="1" customWidth="1"/>
    <col min="2818" max="2818" width="15.6640625" style="182" bestFit="1" customWidth="1"/>
    <col min="2819" max="2819" width="39.109375" style="182" bestFit="1" customWidth="1"/>
    <col min="2820" max="2823" width="15.88671875" style="182" bestFit="1" customWidth="1"/>
    <col min="2824" max="2824" width="66.88671875" style="182" customWidth="1"/>
    <col min="2825" max="2825" width="34.33203125" style="182" customWidth="1"/>
    <col min="2826" max="3072" width="20.6640625" style="182"/>
    <col min="3073" max="3073" width="4.33203125" style="182" bestFit="1" customWidth="1"/>
    <col min="3074" max="3074" width="15.6640625" style="182" bestFit="1" customWidth="1"/>
    <col min="3075" max="3075" width="39.109375" style="182" bestFit="1" customWidth="1"/>
    <col min="3076" max="3079" width="15.88671875" style="182" bestFit="1" customWidth="1"/>
    <col min="3080" max="3080" width="66.88671875" style="182" customWidth="1"/>
    <col min="3081" max="3081" width="34.33203125" style="182" customWidth="1"/>
    <col min="3082" max="3328" width="20.6640625" style="182"/>
    <col min="3329" max="3329" width="4.33203125" style="182" bestFit="1" customWidth="1"/>
    <col min="3330" max="3330" width="15.6640625" style="182" bestFit="1" customWidth="1"/>
    <col min="3331" max="3331" width="39.109375" style="182" bestFit="1" customWidth="1"/>
    <col min="3332" max="3335" width="15.88671875" style="182" bestFit="1" customWidth="1"/>
    <col min="3336" max="3336" width="66.88671875" style="182" customWidth="1"/>
    <col min="3337" max="3337" width="34.33203125" style="182" customWidth="1"/>
    <col min="3338" max="3584" width="20.6640625" style="182"/>
    <col min="3585" max="3585" width="4.33203125" style="182" bestFit="1" customWidth="1"/>
    <col min="3586" max="3586" width="15.6640625" style="182" bestFit="1" customWidth="1"/>
    <col min="3587" max="3587" width="39.109375" style="182" bestFit="1" customWidth="1"/>
    <col min="3588" max="3591" width="15.88671875" style="182" bestFit="1" customWidth="1"/>
    <col min="3592" max="3592" width="66.88671875" style="182" customWidth="1"/>
    <col min="3593" max="3593" width="34.33203125" style="182" customWidth="1"/>
    <col min="3594" max="3840" width="20.6640625" style="182"/>
    <col min="3841" max="3841" width="4.33203125" style="182" bestFit="1" customWidth="1"/>
    <col min="3842" max="3842" width="15.6640625" style="182" bestFit="1" customWidth="1"/>
    <col min="3843" max="3843" width="39.109375" style="182" bestFit="1" customWidth="1"/>
    <col min="3844" max="3847" width="15.88671875" style="182" bestFit="1" customWidth="1"/>
    <col min="3848" max="3848" width="66.88671875" style="182" customWidth="1"/>
    <col min="3849" max="3849" width="34.33203125" style="182" customWidth="1"/>
    <col min="3850" max="4096" width="20.6640625" style="182"/>
    <col min="4097" max="4097" width="4.33203125" style="182" bestFit="1" customWidth="1"/>
    <col min="4098" max="4098" width="15.6640625" style="182" bestFit="1" customWidth="1"/>
    <col min="4099" max="4099" width="39.109375" style="182" bestFit="1" customWidth="1"/>
    <col min="4100" max="4103" width="15.88671875" style="182" bestFit="1" customWidth="1"/>
    <col min="4104" max="4104" width="66.88671875" style="182" customWidth="1"/>
    <col min="4105" max="4105" width="34.33203125" style="182" customWidth="1"/>
    <col min="4106" max="4352" width="20.6640625" style="182"/>
    <col min="4353" max="4353" width="4.33203125" style="182" bestFit="1" customWidth="1"/>
    <col min="4354" max="4354" width="15.6640625" style="182" bestFit="1" customWidth="1"/>
    <col min="4355" max="4355" width="39.109375" style="182" bestFit="1" customWidth="1"/>
    <col min="4356" max="4359" width="15.88671875" style="182" bestFit="1" customWidth="1"/>
    <col min="4360" max="4360" width="66.88671875" style="182" customWidth="1"/>
    <col min="4361" max="4361" width="34.33203125" style="182" customWidth="1"/>
    <col min="4362" max="4608" width="20.6640625" style="182"/>
    <col min="4609" max="4609" width="4.33203125" style="182" bestFit="1" customWidth="1"/>
    <col min="4610" max="4610" width="15.6640625" style="182" bestFit="1" customWidth="1"/>
    <col min="4611" max="4611" width="39.109375" style="182" bestFit="1" customWidth="1"/>
    <col min="4612" max="4615" width="15.88671875" style="182" bestFit="1" customWidth="1"/>
    <col min="4616" max="4616" width="66.88671875" style="182" customWidth="1"/>
    <col min="4617" max="4617" width="34.33203125" style="182" customWidth="1"/>
    <col min="4618" max="4864" width="20.6640625" style="182"/>
    <col min="4865" max="4865" width="4.33203125" style="182" bestFit="1" customWidth="1"/>
    <col min="4866" max="4866" width="15.6640625" style="182" bestFit="1" customWidth="1"/>
    <col min="4867" max="4867" width="39.109375" style="182" bestFit="1" customWidth="1"/>
    <col min="4868" max="4871" width="15.88671875" style="182" bestFit="1" customWidth="1"/>
    <col min="4872" max="4872" width="66.88671875" style="182" customWidth="1"/>
    <col min="4873" max="4873" width="34.33203125" style="182" customWidth="1"/>
    <col min="4874" max="5120" width="20.6640625" style="182"/>
    <col min="5121" max="5121" width="4.33203125" style="182" bestFit="1" customWidth="1"/>
    <col min="5122" max="5122" width="15.6640625" style="182" bestFit="1" customWidth="1"/>
    <col min="5123" max="5123" width="39.109375" style="182" bestFit="1" customWidth="1"/>
    <col min="5124" max="5127" width="15.88671875" style="182" bestFit="1" customWidth="1"/>
    <col min="5128" max="5128" width="66.88671875" style="182" customWidth="1"/>
    <col min="5129" max="5129" width="34.33203125" style="182" customWidth="1"/>
    <col min="5130" max="5376" width="20.6640625" style="182"/>
    <col min="5377" max="5377" width="4.33203125" style="182" bestFit="1" customWidth="1"/>
    <col min="5378" max="5378" width="15.6640625" style="182" bestFit="1" customWidth="1"/>
    <col min="5379" max="5379" width="39.109375" style="182" bestFit="1" customWidth="1"/>
    <col min="5380" max="5383" width="15.88671875" style="182" bestFit="1" customWidth="1"/>
    <col min="5384" max="5384" width="66.88671875" style="182" customWidth="1"/>
    <col min="5385" max="5385" width="34.33203125" style="182" customWidth="1"/>
    <col min="5386" max="5632" width="20.6640625" style="182"/>
    <col min="5633" max="5633" width="4.33203125" style="182" bestFit="1" customWidth="1"/>
    <col min="5634" max="5634" width="15.6640625" style="182" bestFit="1" customWidth="1"/>
    <col min="5635" max="5635" width="39.109375" style="182" bestFit="1" customWidth="1"/>
    <col min="5636" max="5639" width="15.88671875" style="182" bestFit="1" customWidth="1"/>
    <col min="5640" max="5640" width="66.88671875" style="182" customWidth="1"/>
    <col min="5641" max="5641" width="34.33203125" style="182" customWidth="1"/>
    <col min="5642" max="5888" width="20.6640625" style="182"/>
    <col min="5889" max="5889" width="4.33203125" style="182" bestFit="1" customWidth="1"/>
    <col min="5890" max="5890" width="15.6640625" style="182" bestFit="1" customWidth="1"/>
    <col min="5891" max="5891" width="39.109375" style="182" bestFit="1" customWidth="1"/>
    <col min="5892" max="5895" width="15.88671875" style="182" bestFit="1" customWidth="1"/>
    <col min="5896" max="5896" width="66.88671875" style="182" customWidth="1"/>
    <col min="5897" max="5897" width="34.33203125" style="182" customWidth="1"/>
    <col min="5898" max="6144" width="20.6640625" style="182"/>
    <col min="6145" max="6145" width="4.33203125" style="182" bestFit="1" customWidth="1"/>
    <col min="6146" max="6146" width="15.6640625" style="182" bestFit="1" customWidth="1"/>
    <col min="6147" max="6147" width="39.109375" style="182" bestFit="1" customWidth="1"/>
    <col min="6148" max="6151" width="15.88671875" style="182" bestFit="1" customWidth="1"/>
    <col min="6152" max="6152" width="66.88671875" style="182" customWidth="1"/>
    <col min="6153" max="6153" width="34.33203125" style="182" customWidth="1"/>
    <col min="6154" max="6400" width="20.6640625" style="182"/>
    <col min="6401" max="6401" width="4.33203125" style="182" bestFit="1" customWidth="1"/>
    <col min="6402" max="6402" width="15.6640625" style="182" bestFit="1" customWidth="1"/>
    <col min="6403" max="6403" width="39.109375" style="182" bestFit="1" customWidth="1"/>
    <col min="6404" max="6407" width="15.88671875" style="182" bestFit="1" customWidth="1"/>
    <col min="6408" max="6408" width="66.88671875" style="182" customWidth="1"/>
    <col min="6409" max="6409" width="34.33203125" style="182" customWidth="1"/>
    <col min="6410" max="6656" width="20.6640625" style="182"/>
    <col min="6657" max="6657" width="4.33203125" style="182" bestFit="1" customWidth="1"/>
    <col min="6658" max="6658" width="15.6640625" style="182" bestFit="1" customWidth="1"/>
    <col min="6659" max="6659" width="39.109375" style="182" bestFit="1" customWidth="1"/>
    <col min="6660" max="6663" width="15.88671875" style="182" bestFit="1" customWidth="1"/>
    <col min="6664" max="6664" width="66.88671875" style="182" customWidth="1"/>
    <col min="6665" max="6665" width="34.33203125" style="182" customWidth="1"/>
    <col min="6666" max="6912" width="20.6640625" style="182"/>
    <col min="6913" max="6913" width="4.33203125" style="182" bestFit="1" customWidth="1"/>
    <col min="6914" max="6914" width="15.6640625" style="182" bestFit="1" customWidth="1"/>
    <col min="6915" max="6915" width="39.109375" style="182" bestFit="1" customWidth="1"/>
    <col min="6916" max="6919" width="15.88671875" style="182" bestFit="1" customWidth="1"/>
    <col min="6920" max="6920" width="66.88671875" style="182" customWidth="1"/>
    <col min="6921" max="6921" width="34.33203125" style="182" customWidth="1"/>
    <col min="6922" max="7168" width="20.6640625" style="182"/>
    <col min="7169" max="7169" width="4.33203125" style="182" bestFit="1" customWidth="1"/>
    <col min="7170" max="7170" width="15.6640625" style="182" bestFit="1" customWidth="1"/>
    <col min="7171" max="7171" width="39.109375" style="182" bestFit="1" customWidth="1"/>
    <col min="7172" max="7175" width="15.88671875" style="182" bestFit="1" customWidth="1"/>
    <col min="7176" max="7176" width="66.88671875" style="182" customWidth="1"/>
    <col min="7177" max="7177" width="34.33203125" style="182" customWidth="1"/>
    <col min="7178" max="7424" width="20.6640625" style="182"/>
    <col min="7425" max="7425" width="4.33203125" style="182" bestFit="1" customWidth="1"/>
    <col min="7426" max="7426" width="15.6640625" style="182" bestFit="1" customWidth="1"/>
    <col min="7427" max="7427" width="39.109375" style="182" bestFit="1" customWidth="1"/>
    <col min="7428" max="7431" width="15.88671875" style="182" bestFit="1" customWidth="1"/>
    <col min="7432" max="7432" width="66.88671875" style="182" customWidth="1"/>
    <col min="7433" max="7433" width="34.33203125" style="182" customWidth="1"/>
    <col min="7434" max="7680" width="20.6640625" style="182"/>
    <col min="7681" max="7681" width="4.33203125" style="182" bestFit="1" customWidth="1"/>
    <col min="7682" max="7682" width="15.6640625" style="182" bestFit="1" customWidth="1"/>
    <col min="7683" max="7683" width="39.109375" style="182" bestFit="1" customWidth="1"/>
    <col min="7684" max="7687" width="15.88671875" style="182" bestFit="1" customWidth="1"/>
    <col min="7688" max="7688" width="66.88671875" style="182" customWidth="1"/>
    <col min="7689" max="7689" width="34.33203125" style="182" customWidth="1"/>
    <col min="7690" max="7936" width="20.6640625" style="182"/>
    <col min="7937" max="7937" width="4.33203125" style="182" bestFit="1" customWidth="1"/>
    <col min="7938" max="7938" width="15.6640625" style="182" bestFit="1" customWidth="1"/>
    <col min="7939" max="7939" width="39.109375" style="182" bestFit="1" customWidth="1"/>
    <col min="7940" max="7943" width="15.88671875" style="182" bestFit="1" customWidth="1"/>
    <col min="7944" max="7944" width="66.88671875" style="182" customWidth="1"/>
    <col min="7945" max="7945" width="34.33203125" style="182" customWidth="1"/>
    <col min="7946" max="8192" width="20.6640625" style="182"/>
    <col min="8193" max="8193" width="4.33203125" style="182" bestFit="1" customWidth="1"/>
    <col min="8194" max="8194" width="15.6640625" style="182" bestFit="1" customWidth="1"/>
    <col min="8195" max="8195" width="39.109375" style="182" bestFit="1" customWidth="1"/>
    <col min="8196" max="8199" width="15.88671875" style="182" bestFit="1" customWidth="1"/>
    <col min="8200" max="8200" width="66.88671875" style="182" customWidth="1"/>
    <col min="8201" max="8201" width="34.33203125" style="182" customWidth="1"/>
    <col min="8202" max="8448" width="20.6640625" style="182"/>
    <col min="8449" max="8449" width="4.33203125" style="182" bestFit="1" customWidth="1"/>
    <col min="8450" max="8450" width="15.6640625" style="182" bestFit="1" customWidth="1"/>
    <col min="8451" max="8451" width="39.109375" style="182" bestFit="1" customWidth="1"/>
    <col min="8452" max="8455" width="15.88671875" style="182" bestFit="1" customWidth="1"/>
    <col min="8456" max="8456" width="66.88671875" style="182" customWidth="1"/>
    <col min="8457" max="8457" width="34.33203125" style="182" customWidth="1"/>
    <col min="8458" max="8704" width="20.6640625" style="182"/>
    <col min="8705" max="8705" width="4.33203125" style="182" bestFit="1" customWidth="1"/>
    <col min="8706" max="8706" width="15.6640625" style="182" bestFit="1" customWidth="1"/>
    <col min="8707" max="8707" width="39.109375" style="182" bestFit="1" customWidth="1"/>
    <col min="8708" max="8711" width="15.88671875" style="182" bestFit="1" customWidth="1"/>
    <col min="8712" max="8712" width="66.88671875" style="182" customWidth="1"/>
    <col min="8713" max="8713" width="34.33203125" style="182" customWidth="1"/>
    <col min="8714" max="8960" width="20.6640625" style="182"/>
    <col min="8961" max="8961" width="4.33203125" style="182" bestFit="1" customWidth="1"/>
    <col min="8962" max="8962" width="15.6640625" style="182" bestFit="1" customWidth="1"/>
    <col min="8963" max="8963" width="39.109375" style="182" bestFit="1" customWidth="1"/>
    <col min="8964" max="8967" width="15.88671875" style="182" bestFit="1" customWidth="1"/>
    <col min="8968" max="8968" width="66.88671875" style="182" customWidth="1"/>
    <col min="8969" max="8969" width="34.33203125" style="182" customWidth="1"/>
    <col min="8970" max="9216" width="20.6640625" style="182"/>
    <col min="9217" max="9217" width="4.33203125" style="182" bestFit="1" customWidth="1"/>
    <col min="9218" max="9218" width="15.6640625" style="182" bestFit="1" customWidth="1"/>
    <col min="9219" max="9219" width="39.109375" style="182" bestFit="1" customWidth="1"/>
    <col min="9220" max="9223" width="15.88671875" style="182" bestFit="1" customWidth="1"/>
    <col min="9224" max="9224" width="66.88671875" style="182" customWidth="1"/>
    <col min="9225" max="9225" width="34.33203125" style="182" customWidth="1"/>
    <col min="9226" max="9472" width="20.6640625" style="182"/>
    <col min="9473" max="9473" width="4.33203125" style="182" bestFit="1" customWidth="1"/>
    <col min="9474" max="9474" width="15.6640625" style="182" bestFit="1" customWidth="1"/>
    <col min="9475" max="9475" width="39.109375" style="182" bestFit="1" customWidth="1"/>
    <col min="9476" max="9479" width="15.88671875" style="182" bestFit="1" customWidth="1"/>
    <col min="9480" max="9480" width="66.88671875" style="182" customWidth="1"/>
    <col min="9481" max="9481" width="34.33203125" style="182" customWidth="1"/>
    <col min="9482" max="9728" width="20.6640625" style="182"/>
    <col min="9729" max="9729" width="4.33203125" style="182" bestFit="1" customWidth="1"/>
    <col min="9730" max="9730" width="15.6640625" style="182" bestFit="1" customWidth="1"/>
    <col min="9731" max="9731" width="39.109375" style="182" bestFit="1" customWidth="1"/>
    <col min="9732" max="9735" width="15.88671875" style="182" bestFit="1" customWidth="1"/>
    <col min="9736" max="9736" width="66.88671875" style="182" customWidth="1"/>
    <col min="9737" max="9737" width="34.33203125" style="182" customWidth="1"/>
    <col min="9738" max="9984" width="20.6640625" style="182"/>
    <col min="9985" max="9985" width="4.33203125" style="182" bestFit="1" customWidth="1"/>
    <col min="9986" max="9986" width="15.6640625" style="182" bestFit="1" customWidth="1"/>
    <col min="9987" max="9987" width="39.109375" style="182" bestFit="1" customWidth="1"/>
    <col min="9988" max="9991" width="15.88671875" style="182" bestFit="1" customWidth="1"/>
    <col min="9992" max="9992" width="66.88671875" style="182" customWidth="1"/>
    <col min="9993" max="9993" width="34.33203125" style="182" customWidth="1"/>
    <col min="9994" max="10240" width="20.6640625" style="182"/>
    <col min="10241" max="10241" width="4.33203125" style="182" bestFit="1" customWidth="1"/>
    <col min="10242" max="10242" width="15.6640625" style="182" bestFit="1" customWidth="1"/>
    <col min="10243" max="10243" width="39.109375" style="182" bestFit="1" customWidth="1"/>
    <col min="10244" max="10247" width="15.88671875" style="182" bestFit="1" customWidth="1"/>
    <col min="10248" max="10248" width="66.88671875" style="182" customWidth="1"/>
    <col min="10249" max="10249" width="34.33203125" style="182" customWidth="1"/>
    <col min="10250" max="10496" width="20.6640625" style="182"/>
    <col min="10497" max="10497" width="4.33203125" style="182" bestFit="1" customWidth="1"/>
    <col min="10498" max="10498" width="15.6640625" style="182" bestFit="1" customWidth="1"/>
    <col min="10499" max="10499" width="39.109375" style="182" bestFit="1" customWidth="1"/>
    <col min="10500" max="10503" width="15.88671875" style="182" bestFit="1" customWidth="1"/>
    <col min="10504" max="10504" width="66.88671875" style="182" customWidth="1"/>
    <col min="10505" max="10505" width="34.33203125" style="182" customWidth="1"/>
    <col min="10506" max="10752" width="20.6640625" style="182"/>
    <col min="10753" max="10753" width="4.33203125" style="182" bestFit="1" customWidth="1"/>
    <col min="10754" max="10754" width="15.6640625" style="182" bestFit="1" customWidth="1"/>
    <col min="10755" max="10755" width="39.109375" style="182" bestFit="1" customWidth="1"/>
    <col min="10756" max="10759" width="15.88671875" style="182" bestFit="1" customWidth="1"/>
    <col min="10760" max="10760" width="66.88671875" style="182" customWidth="1"/>
    <col min="10761" max="10761" width="34.33203125" style="182" customWidth="1"/>
    <col min="10762" max="11008" width="20.6640625" style="182"/>
    <col min="11009" max="11009" width="4.33203125" style="182" bestFit="1" customWidth="1"/>
    <col min="11010" max="11010" width="15.6640625" style="182" bestFit="1" customWidth="1"/>
    <col min="11011" max="11011" width="39.109375" style="182" bestFit="1" customWidth="1"/>
    <col min="11012" max="11015" width="15.88671875" style="182" bestFit="1" customWidth="1"/>
    <col min="11016" max="11016" width="66.88671875" style="182" customWidth="1"/>
    <col min="11017" max="11017" width="34.33203125" style="182" customWidth="1"/>
    <col min="11018" max="11264" width="20.6640625" style="182"/>
    <col min="11265" max="11265" width="4.33203125" style="182" bestFit="1" customWidth="1"/>
    <col min="11266" max="11266" width="15.6640625" style="182" bestFit="1" customWidth="1"/>
    <col min="11267" max="11267" width="39.109375" style="182" bestFit="1" customWidth="1"/>
    <col min="11268" max="11271" width="15.88671875" style="182" bestFit="1" customWidth="1"/>
    <col min="11272" max="11272" width="66.88671875" style="182" customWidth="1"/>
    <col min="11273" max="11273" width="34.33203125" style="182" customWidth="1"/>
    <col min="11274" max="11520" width="20.6640625" style="182"/>
    <col min="11521" max="11521" width="4.33203125" style="182" bestFit="1" customWidth="1"/>
    <col min="11522" max="11522" width="15.6640625" style="182" bestFit="1" customWidth="1"/>
    <col min="11523" max="11523" width="39.109375" style="182" bestFit="1" customWidth="1"/>
    <col min="11524" max="11527" width="15.88671875" style="182" bestFit="1" customWidth="1"/>
    <col min="11528" max="11528" width="66.88671875" style="182" customWidth="1"/>
    <col min="11529" max="11529" width="34.33203125" style="182" customWidth="1"/>
    <col min="11530" max="11776" width="20.6640625" style="182"/>
    <col min="11777" max="11777" width="4.33203125" style="182" bestFit="1" customWidth="1"/>
    <col min="11778" max="11778" width="15.6640625" style="182" bestFit="1" customWidth="1"/>
    <col min="11779" max="11779" width="39.109375" style="182" bestFit="1" customWidth="1"/>
    <col min="11780" max="11783" width="15.88671875" style="182" bestFit="1" customWidth="1"/>
    <col min="11784" max="11784" width="66.88671875" style="182" customWidth="1"/>
    <col min="11785" max="11785" width="34.33203125" style="182" customWidth="1"/>
    <col min="11786" max="12032" width="20.6640625" style="182"/>
    <col min="12033" max="12033" width="4.33203125" style="182" bestFit="1" customWidth="1"/>
    <col min="12034" max="12034" width="15.6640625" style="182" bestFit="1" customWidth="1"/>
    <col min="12035" max="12035" width="39.109375" style="182" bestFit="1" customWidth="1"/>
    <col min="12036" max="12039" width="15.88671875" style="182" bestFit="1" customWidth="1"/>
    <col min="12040" max="12040" width="66.88671875" style="182" customWidth="1"/>
    <col min="12041" max="12041" width="34.33203125" style="182" customWidth="1"/>
    <col min="12042" max="12288" width="20.6640625" style="182"/>
    <col min="12289" max="12289" width="4.33203125" style="182" bestFit="1" customWidth="1"/>
    <col min="12290" max="12290" width="15.6640625" style="182" bestFit="1" customWidth="1"/>
    <col min="12291" max="12291" width="39.109375" style="182" bestFit="1" customWidth="1"/>
    <col min="12292" max="12295" width="15.88671875" style="182" bestFit="1" customWidth="1"/>
    <col min="12296" max="12296" width="66.88671875" style="182" customWidth="1"/>
    <col min="12297" max="12297" width="34.33203125" style="182" customWidth="1"/>
    <col min="12298" max="12544" width="20.6640625" style="182"/>
    <col min="12545" max="12545" width="4.33203125" style="182" bestFit="1" customWidth="1"/>
    <col min="12546" max="12546" width="15.6640625" style="182" bestFit="1" customWidth="1"/>
    <col min="12547" max="12547" width="39.109375" style="182" bestFit="1" customWidth="1"/>
    <col min="12548" max="12551" width="15.88671875" style="182" bestFit="1" customWidth="1"/>
    <col min="12552" max="12552" width="66.88671875" style="182" customWidth="1"/>
    <col min="12553" max="12553" width="34.33203125" style="182" customWidth="1"/>
    <col min="12554" max="12800" width="20.6640625" style="182"/>
    <col min="12801" max="12801" width="4.33203125" style="182" bestFit="1" customWidth="1"/>
    <col min="12802" max="12802" width="15.6640625" style="182" bestFit="1" customWidth="1"/>
    <col min="12803" max="12803" width="39.109375" style="182" bestFit="1" customWidth="1"/>
    <col min="12804" max="12807" width="15.88671875" style="182" bestFit="1" customWidth="1"/>
    <col min="12808" max="12808" width="66.88671875" style="182" customWidth="1"/>
    <col min="12809" max="12809" width="34.33203125" style="182" customWidth="1"/>
    <col min="12810" max="13056" width="20.6640625" style="182"/>
    <col min="13057" max="13057" width="4.33203125" style="182" bestFit="1" customWidth="1"/>
    <col min="13058" max="13058" width="15.6640625" style="182" bestFit="1" customWidth="1"/>
    <col min="13059" max="13059" width="39.109375" style="182" bestFit="1" customWidth="1"/>
    <col min="13060" max="13063" width="15.88671875" style="182" bestFit="1" customWidth="1"/>
    <col min="13064" max="13064" width="66.88671875" style="182" customWidth="1"/>
    <col min="13065" max="13065" width="34.33203125" style="182" customWidth="1"/>
    <col min="13066" max="13312" width="20.6640625" style="182"/>
    <col min="13313" max="13313" width="4.33203125" style="182" bestFit="1" customWidth="1"/>
    <col min="13314" max="13314" width="15.6640625" style="182" bestFit="1" customWidth="1"/>
    <col min="13315" max="13315" width="39.109375" style="182" bestFit="1" customWidth="1"/>
    <col min="13316" max="13319" width="15.88671875" style="182" bestFit="1" customWidth="1"/>
    <col min="13320" max="13320" width="66.88671875" style="182" customWidth="1"/>
    <col min="13321" max="13321" width="34.33203125" style="182" customWidth="1"/>
    <col min="13322" max="13568" width="20.6640625" style="182"/>
    <col min="13569" max="13569" width="4.33203125" style="182" bestFit="1" customWidth="1"/>
    <col min="13570" max="13570" width="15.6640625" style="182" bestFit="1" customWidth="1"/>
    <col min="13571" max="13571" width="39.109375" style="182" bestFit="1" customWidth="1"/>
    <col min="13572" max="13575" width="15.88671875" style="182" bestFit="1" customWidth="1"/>
    <col min="13576" max="13576" width="66.88671875" style="182" customWidth="1"/>
    <col min="13577" max="13577" width="34.33203125" style="182" customWidth="1"/>
    <col min="13578" max="13824" width="20.6640625" style="182"/>
    <col min="13825" max="13825" width="4.33203125" style="182" bestFit="1" customWidth="1"/>
    <col min="13826" max="13826" width="15.6640625" style="182" bestFit="1" customWidth="1"/>
    <col min="13827" max="13827" width="39.109375" style="182" bestFit="1" customWidth="1"/>
    <col min="13828" max="13831" width="15.88671875" style="182" bestFit="1" customWidth="1"/>
    <col min="13832" max="13832" width="66.88671875" style="182" customWidth="1"/>
    <col min="13833" max="13833" width="34.33203125" style="182" customWidth="1"/>
    <col min="13834" max="14080" width="20.6640625" style="182"/>
    <col min="14081" max="14081" width="4.33203125" style="182" bestFit="1" customWidth="1"/>
    <col min="14082" max="14082" width="15.6640625" style="182" bestFit="1" customWidth="1"/>
    <col min="14083" max="14083" width="39.109375" style="182" bestFit="1" customWidth="1"/>
    <col min="14084" max="14087" width="15.88671875" style="182" bestFit="1" customWidth="1"/>
    <col min="14088" max="14088" width="66.88671875" style="182" customWidth="1"/>
    <col min="14089" max="14089" width="34.33203125" style="182" customWidth="1"/>
    <col min="14090" max="14336" width="20.6640625" style="182"/>
    <col min="14337" max="14337" width="4.33203125" style="182" bestFit="1" customWidth="1"/>
    <col min="14338" max="14338" width="15.6640625" style="182" bestFit="1" customWidth="1"/>
    <col min="14339" max="14339" width="39.109375" style="182" bestFit="1" customWidth="1"/>
    <col min="14340" max="14343" width="15.88671875" style="182" bestFit="1" customWidth="1"/>
    <col min="14344" max="14344" width="66.88671875" style="182" customWidth="1"/>
    <col min="14345" max="14345" width="34.33203125" style="182" customWidth="1"/>
    <col min="14346" max="14592" width="20.6640625" style="182"/>
    <col min="14593" max="14593" width="4.33203125" style="182" bestFit="1" customWidth="1"/>
    <col min="14594" max="14594" width="15.6640625" style="182" bestFit="1" customWidth="1"/>
    <col min="14595" max="14595" width="39.109375" style="182" bestFit="1" customWidth="1"/>
    <col min="14596" max="14599" width="15.88671875" style="182" bestFit="1" customWidth="1"/>
    <col min="14600" max="14600" width="66.88671875" style="182" customWidth="1"/>
    <col min="14601" max="14601" width="34.33203125" style="182" customWidth="1"/>
    <col min="14602" max="14848" width="20.6640625" style="182"/>
    <col min="14849" max="14849" width="4.33203125" style="182" bestFit="1" customWidth="1"/>
    <col min="14850" max="14850" width="15.6640625" style="182" bestFit="1" customWidth="1"/>
    <col min="14851" max="14851" width="39.109375" style="182" bestFit="1" customWidth="1"/>
    <col min="14852" max="14855" width="15.88671875" style="182" bestFit="1" customWidth="1"/>
    <col min="14856" max="14856" width="66.88671875" style="182" customWidth="1"/>
    <col min="14857" max="14857" width="34.33203125" style="182" customWidth="1"/>
    <col min="14858" max="15104" width="20.6640625" style="182"/>
    <col min="15105" max="15105" width="4.33203125" style="182" bestFit="1" customWidth="1"/>
    <col min="15106" max="15106" width="15.6640625" style="182" bestFit="1" customWidth="1"/>
    <col min="15107" max="15107" width="39.109375" style="182" bestFit="1" customWidth="1"/>
    <col min="15108" max="15111" width="15.88671875" style="182" bestFit="1" customWidth="1"/>
    <col min="15112" max="15112" width="66.88671875" style="182" customWidth="1"/>
    <col min="15113" max="15113" width="34.33203125" style="182" customWidth="1"/>
    <col min="15114" max="15360" width="20.6640625" style="182"/>
    <col min="15361" max="15361" width="4.33203125" style="182" bestFit="1" customWidth="1"/>
    <col min="15362" max="15362" width="15.6640625" style="182" bestFit="1" customWidth="1"/>
    <col min="15363" max="15363" width="39.109375" style="182" bestFit="1" customWidth="1"/>
    <col min="15364" max="15367" width="15.88671875" style="182" bestFit="1" customWidth="1"/>
    <col min="15368" max="15368" width="66.88671875" style="182" customWidth="1"/>
    <col min="15369" max="15369" width="34.33203125" style="182" customWidth="1"/>
    <col min="15370" max="15616" width="20.6640625" style="182"/>
    <col min="15617" max="15617" width="4.33203125" style="182" bestFit="1" customWidth="1"/>
    <col min="15618" max="15618" width="15.6640625" style="182" bestFit="1" customWidth="1"/>
    <col min="15619" max="15619" width="39.109375" style="182" bestFit="1" customWidth="1"/>
    <col min="15620" max="15623" width="15.88671875" style="182" bestFit="1" customWidth="1"/>
    <col min="15624" max="15624" width="66.88671875" style="182" customWidth="1"/>
    <col min="15625" max="15625" width="34.33203125" style="182" customWidth="1"/>
    <col min="15626" max="15872" width="20.6640625" style="182"/>
    <col min="15873" max="15873" width="4.33203125" style="182" bestFit="1" customWidth="1"/>
    <col min="15874" max="15874" width="15.6640625" style="182" bestFit="1" customWidth="1"/>
    <col min="15875" max="15875" width="39.109375" style="182" bestFit="1" customWidth="1"/>
    <col min="15876" max="15879" width="15.88671875" style="182" bestFit="1" customWidth="1"/>
    <col min="15880" max="15880" width="66.88671875" style="182" customWidth="1"/>
    <col min="15881" max="15881" width="34.33203125" style="182" customWidth="1"/>
    <col min="15882" max="16128" width="20.6640625" style="182"/>
    <col min="16129" max="16129" width="4.33203125" style="182" bestFit="1" customWidth="1"/>
    <col min="16130" max="16130" width="15.6640625" style="182" bestFit="1" customWidth="1"/>
    <col min="16131" max="16131" width="39.109375" style="182" bestFit="1" customWidth="1"/>
    <col min="16132" max="16135" width="15.88671875" style="182" bestFit="1" customWidth="1"/>
    <col min="16136" max="16136" width="66.88671875" style="182" customWidth="1"/>
    <col min="16137" max="16137" width="34.33203125" style="182" customWidth="1"/>
    <col min="16138" max="16384" width="20.6640625" style="182"/>
  </cols>
  <sheetData>
    <row r="1" spans="1:10" ht="12.6" x14ac:dyDescent="0.3">
      <c r="A1" s="283" t="s">
        <v>322</v>
      </c>
      <c r="B1" s="283"/>
      <c r="C1" s="283"/>
      <c r="D1" s="283"/>
      <c r="E1" s="283"/>
      <c r="F1" s="283"/>
      <c r="G1" s="283"/>
      <c r="H1" s="283"/>
      <c r="I1" s="180"/>
      <c r="J1" s="181"/>
    </row>
    <row r="2" spans="1:10" s="185" customFormat="1" ht="13.2" x14ac:dyDescent="0.3">
      <c r="A2" s="284" t="s">
        <v>323</v>
      </c>
      <c r="B2" s="285"/>
      <c r="C2" s="285"/>
      <c r="D2" s="285"/>
      <c r="E2" s="285"/>
      <c r="F2" s="285"/>
      <c r="G2" s="285"/>
      <c r="H2" s="285"/>
      <c r="I2" s="183"/>
      <c r="J2" s="184"/>
    </row>
    <row r="3" spans="1:10" s="185" customFormat="1" ht="12.6" x14ac:dyDescent="0.3">
      <c r="A3" s="282" t="s">
        <v>324</v>
      </c>
      <c r="B3" s="282"/>
      <c r="C3" s="282"/>
      <c r="D3" s="282"/>
      <c r="E3" s="282"/>
      <c r="F3" s="282"/>
      <c r="G3" s="282"/>
      <c r="H3" s="282"/>
      <c r="I3" s="183"/>
      <c r="J3" s="184"/>
    </row>
    <row r="4" spans="1:10" ht="72" x14ac:dyDescent="0.3">
      <c r="A4" s="186" t="s">
        <v>133</v>
      </c>
      <c r="B4" s="186" t="s">
        <v>134</v>
      </c>
      <c r="C4" s="187"/>
      <c r="D4" s="188"/>
      <c r="E4" s="188"/>
      <c r="F4" s="188"/>
      <c r="G4" s="188"/>
      <c r="H4" s="189"/>
      <c r="I4" s="180"/>
      <c r="J4" s="181"/>
    </row>
    <row r="5" spans="1:10" ht="25.2" x14ac:dyDescent="0.3">
      <c r="A5" s="2" t="s">
        <v>0</v>
      </c>
      <c r="B5" s="2" t="s">
        <v>325</v>
      </c>
      <c r="C5" s="3" t="s">
        <v>65</v>
      </c>
      <c r="D5" s="190" t="s">
        <v>66</v>
      </c>
      <c r="E5" s="4" t="s">
        <v>67</v>
      </c>
      <c r="F5" s="4" t="s">
        <v>68</v>
      </c>
      <c r="G5" s="4" t="s">
        <v>69</v>
      </c>
      <c r="H5" s="5" t="s">
        <v>70</v>
      </c>
      <c r="I5" s="180"/>
      <c r="J5" s="181"/>
    </row>
    <row r="6" spans="1:10" s="192" customFormat="1" ht="40.799999999999997" x14ac:dyDescent="0.3">
      <c r="A6" s="2" t="s">
        <v>8</v>
      </c>
      <c r="B6" s="2" t="s">
        <v>326</v>
      </c>
      <c r="C6" s="3" t="s">
        <v>327</v>
      </c>
      <c r="D6" s="190">
        <v>36495.58</v>
      </c>
      <c r="E6" s="4"/>
      <c r="F6" s="4"/>
      <c r="G6" s="4"/>
      <c r="H6" s="5" t="s">
        <v>328</v>
      </c>
      <c r="I6" s="180" t="s">
        <v>329</v>
      </c>
      <c r="J6" s="191"/>
    </row>
    <row r="7" spans="1:10" s="192" customFormat="1" ht="25.2" x14ac:dyDescent="0.3">
      <c r="A7" s="2" t="s">
        <v>31</v>
      </c>
      <c r="B7" s="2" t="s">
        <v>46</v>
      </c>
      <c r="C7" s="5" t="s">
        <v>330</v>
      </c>
      <c r="D7" s="4"/>
      <c r="E7" s="4"/>
      <c r="F7" s="190">
        <v>36495.58</v>
      </c>
      <c r="G7" s="193"/>
      <c r="H7" s="5" t="s">
        <v>331</v>
      </c>
      <c r="I7" s="180"/>
      <c r="J7" s="191"/>
    </row>
    <row r="8" spans="1:10" s="192" customFormat="1" ht="37.799999999999997" x14ac:dyDescent="0.3">
      <c r="A8" s="2" t="s">
        <v>8</v>
      </c>
      <c r="B8" s="2" t="s">
        <v>88</v>
      </c>
      <c r="C8" s="5" t="s">
        <v>30</v>
      </c>
      <c r="D8" s="4">
        <v>4002.45</v>
      </c>
      <c r="E8" s="4"/>
      <c r="F8" s="4"/>
      <c r="G8" s="193"/>
      <c r="H8" s="5" t="s">
        <v>332</v>
      </c>
      <c r="I8" s="180"/>
      <c r="J8" s="191"/>
    </row>
    <row r="9" spans="1:10" s="192" customFormat="1" ht="25.2" x14ac:dyDescent="0.3">
      <c r="A9" s="2" t="s">
        <v>31</v>
      </c>
      <c r="B9" s="2" t="s">
        <v>46</v>
      </c>
      <c r="C9" s="5" t="s">
        <v>330</v>
      </c>
      <c r="D9" s="4"/>
      <c r="E9" s="4"/>
      <c r="F9" s="4">
        <v>4002.45</v>
      </c>
      <c r="G9" s="193"/>
      <c r="H9" s="5" t="s">
        <v>333</v>
      </c>
      <c r="I9" s="180"/>
      <c r="J9" s="191"/>
    </row>
    <row r="10" spans="1:10" s="192" customFormat="1" ht="37.799999999999997" x14ac:dyDescent="0.3">
      <c r="A10" s="2" t="s">
        <v>8</v>
      </c>
      <c r="B10" s="2" t="s">
        <v>88</v>
      </c>
      <c r="C10" s="5" t="s">
        <v>334</v>
      </c>
      <c r="D10" s="4">
        <v>580.55999999999995</v>
      </c>
      <c r="E10" s="4"/>
      <c r="F10" s="4"/>
      <c r="G10" s="193"/>
      <c r="H10" s="5" t="s">
        <v>335</v>
      </c>
      <c r="I10" s="180"/>
      <c r="J10" s="191"/>
    </row>
    <row r="11" spans="1:10" s="192" customFormat="1" ht="25.2" x14ac:dyDescent="0.3">
      <c r="A11" s="2" t="s">
        <v>31</v>
      </c>
      <c r="B11" s="2" t="s">
        <v>46</v>
      </c>
      <c r="C11" s="5" t="s">
        <v>330</v>
      </c>
      <c r="D11" s="4"/>
      <c r="E11" s="4"/>
      <c r="F11" s="4">
        <v>580.55999999999995</v>
      </c>
      <c r="G11" s="193"/>
      <c r="H11" s="5" t="s">
        <v>333</v>
      </c>
      <c r="I11" s="180"/>
      <c r="J11" s="191"/>
    </row>
    <row r="12" spans="1:10" s="192" customFormat="1" ht="50.4" x14ac:dyDescent="0.3">
      <c r="A12" s="2" t="s">
        <v>8</v>
      </c>
      <c r="B12" s="2" t="s">
        <v>336</v>
      </c>
      <c r="C12" s="5" t="s">
        <v>337</v>
      </c>
      <c r="D12" s="4">
        <v>10000</v>
      </c>
      <c r="E12" s="4"/>
      <c r="F12" s="4"/>
      <c r="G12" s="193"/>
      <c r="H12" s="5" t="s">
        <v>338</v>
      </c>
      <c r="I12" s="180" t="s">
        <v>339</v>
      </c>
      <c r="J12" s="191"/>
    </row>
    <row r="13" spans="1:10" s="192" customFormat="1" ht="25.2" x14ac:dyDescent="0.3">
      <c r="A13" s="2" t="s">
        <v>31</v>
      </c>
      <c r="B13" s="2" t="s">
        <v>46</v>
      </c>
      <c r="C13" s="5" t="s">
        <v>330</v>
      </c>
      <c r="D13" s="4"/>
      <c r="E13" s="4"/>
      <c r="F13" s="4">
        <v>10000</v>
      </c>
      <c r="G13" s="193"/>
      <c r="H13" s="5" t="s">
        <v>340</v>
      </c>
      <c r="I13" s="180"/>
      <c r="J13" s="191"/>
    </row>
    <row r="14" spans="1:10" s="192" customFormat="1" ht="37.799999999999997" x14ac:dyDescent="0.3">
      <c r="A14" s="2" t="e">
        <f>#REF!</f>
        <v>#REF!</v>
      </c>
      <c r="B14" s="2" t="s">
        <v>341</v>
      </c>
      <c r="C14" s="5" t="s">
        <v>342</v>
      </c>
      <c r="D14" s="4">
        <v>5000</v>
      </c>
      <c r="E14" s="4"/>
      <c r="F14" s="4"/>
      <c r="G14" s="193"/>
      <c r="H14" s="5" t="s">
        <v>343</v>
      </c>
      <c r="I14" s="180"/>
      <c r="J14" s="191"/>
    </row>
    <row r="15" spans="1:10" s="192" customFormat="1" ht="25.2" x14ac:dyDescent="0.3">
      <c r="A15" s="2" t="e">
        <f>#REF!</f>
        <v>#REF!</v>
      </c>
      <c r="B15" s="2" t="s">
        <v>46</v>
      </c>
      <c r="C15" s="5" t="s">
        <v>330</v>
      </c>
      <c r="D15" s="4"/>
      <c r="E15" s="4"/>
      <c r="F15" s="4">
        <v>5000</v>
      </c>
      <c r="G15" s="193"/>
      <c r="H15" s="5" t="s">
        <v>344</v>
      </c>
      <c r="I15" s="180"/>
      <c r="J15" s="191"/>
    </row>
    <row r="16" spans="1:10" ht="12.6" x14ac:dyDescent="0.2">
      <c r="A16" s="194"/>
      <c r="B16" s="194"/>
      <c r="C16" s="195" t="s">
        <v>74</v>
      </c>
      <c r="D16" s="196">
        <f>SUM(D6:D14)</f>
        <v>56078.59</v>
      </c>
      <c r="E16" s="196">
        <f>SUM(E6:E7)</f>
        <v>0</v>
      </c>
      <c r="F16" s="196">
        <f>SUM(F6:F15)</f>
        <v>56078.59</v>
      </c>
      <c r="G16" s="196">
        <f>SUM(G6:G7)</f>
        <v>0</v>
      </c>
      <c r="H16" s="197"/>
      <c r="I16" s="180"/>
      <c r="J16" s="181"/>
    </row>
    <row r="17" spans="1:10" ht="12.6" x14ac:dyDescent="0.2">
      <c r="A17" s="194"/>
      <c r="B17" s="194"/>
      <c r="C17" s="197"/>
      <c r="D17" s="198"/>
      <c r="E17" s="198"/>
      <c r="F17" s="1"/>
      <c r="G17" s="198"/>
      <c r="H17" s="197"/>
      <c r="I17" s="180"/>
      <c r="J17" s="181"/>
    </row>
    <row r="18" spans="1:10" ht="25.2" x14ac:dyDescent="0.2">
      <c r="A18" s="199"/>
      <c r="B18" s="199"/>
      <c r="C18" s="200" t="s">
        <v>345</v>
      </c>
      <c r="D18" s="198"/>
      <c r="E18" s="198"/>
      <c r="F18" s="1"/>
      <c r="G18" s="201"/>
      <c r="H18" s="5"/>
      <c r="I18" s="180"/>
      <c r="J18" s="181"/>
    </row>
    <row r="19" spans="1:10" ht="12.6" x14ac:dyDescent="0.2">
      <c r="A19" s="199"/>
      <c r="B19" s="199"/>
      <c r="C19" s="200"/>
      <c r="D19" s="198"/>
      <c r="E19" s="198"/>
      <c r="F19" s="1"/>
      <c r="G19" s="201"/>
      <c r="H19" s="5"/>
      <c r="I19" s="180"/>
      <c r="J19" s="181"/>
    </row>
    <row r="20" spans="1:10" ht="12.6" x14ac:dyDescent="0.2">
      <c r="A20" s="199"/>
      <c r="B20" s="199"/>
      <c r="C20" s="3" t="s">
        <v>75</v>
      </c>
      <c r="D20" s="198">
        <f>D16</f>
        <v>56078.59</v>
      </c>
      <c r="E20" s="198"/>
      <c r="F20" s="1"/>
      <c r="G20" s="201"/>
      <c r="H20" s="5"/>
      <c r="I20" s="180"/>
      <c r="J20" s="181"/>
    </row>
    <row r="21" spans="1:10" ht="12.6" x14ac:dyDescent="0.2">
      <c r="A21" s="199"/>
      <c r="B21" s="199"/>
      <c r="C21" s="3" t="s">
        <v>76</v>
      </c>
      <c r="D21" s="198">
        <f>-E16</f>
        <v>0</v>
      </c>
      <c r="E21" s="198"/>
      <c r="F21" s="1"/>
      <c r="G21" s="201"/>
      <c r="H21" s="5"/>
      <c r="I21" s="180"/>
      <c r="J21" s="181"/>
    </row>
    <row r="22" spans="1:10" ht="12.6" x14ac:dyDescent="0.2">
      <c r="A22" s="199"/>
      <c r="B22" s="199"/>
      <c r="C22" s="3" t="s">
        <v>77</v>
      </c>
      <c r="D22" s="202">
        <f>-F16</f>
        <v>-56078.59</v>
      </c>
      <c r="E22" s="198"/>
      <c r="F22" s="1"/>
      <c r="G22" s="201"/>
      <c r="H22" s="5"/>
      <c r="I22" s="180"/>
      <c r="J22" s="181"/>
    </row>
    <row r="23" spans="1:10" ht="12.6" x14ac:dyDescent="0.2">
      <c r="A23" s="199"/>
      <c r="B23" s="199"/>
      <c r="C23" s="3" t="s">
        <v>78</v>
      </c>
      <c r="D23" s="202">
        <f>G16</f>
        <v>0</v>
      </c>
      <c r="E23" s="198"/>
      <c r="F23" s="1"/>
      <c r="G23" s="201"/>
      <c r="H23" s="5"/>
      <c r="I23" s="180"/>
      <c r="J23" s="181"/>
    </row>
    <row r="24" spans="1:10" ht="12.6" x14ac:dyDescent="0.2">
      <c r="A24" s="199"/>
      <c r="B24" s="199"/>
      <c r="C24" s="203" t="s">
        <v>60</v>
      </c>
      <c r="D24" s="196">
        <f>SUM(D20:D23)</f>
        <v>0</v>
      </c>
      <c r="E24" s="198"/>
      <c r="F24" s="1"/>
      <c r="G24" s="201"/>
      <c r="H24" s="5"/>
      <c r="I24" s="180"/>
      <c r="J24" s="181"/>
    </row>
    <row r="25" spans="1:10" ht="12.6" x14ac:dyDescent="0.3">
      <c r="A25" s="204"/>
      <c r="B25" s="205"/>
      <c r="C25" s="206"/>
      <c r="D25" s="6"/>
      <c r="E25" s="6"/>
      <c r="F25" s="207"/>
      <c r="G25" s="207"/>
      <c r="H25" s="208"/>
      <c r="I25" s="209"/>
    </row>
    <row r="26" spans="1:10" ht="12.6" x14ac:dyDescent="0.3">
      <c r="A26" s="210"/>
      <c r="B26" s="211"/>
      <c r="C26" s="212"/>
      <c r="D26" s="213"/>
      <c r="E26" s="213"/>
      <c r="F26" s="214"/>
      <c r="G26" s="214"/>
      <c r="H26" s="215"/>
    </row>
    <row r="27" spans="1:10" s="217" customFormat="1" ht="12.6" x14ac:dyDescent="0.3">
      <c r="A27" s="283" t="s">
        <v>322</v>
      </c>
      <c r="B27" s="283"/>
      <c r="C27" s="283"/>
      <c r="D27" s="283"/>
      <c r="E27" s="283"/>
      <c r="F27" s="283"/>
      <c r="G27" s="283"/>
      <c r="H27" s="283"/>
      <c r="I27" s="218"/>
    </row>
    <row r="28" spans="1:10" s="217" customFormat="1" ht="13.2" x14ac:dyDescent="0.3">
      <c r="A28" s="284" t="s">
        <v>346</v>
      </c>
      <c r="B28" s="285"/>
      <c r="C28" s="285"/>
      <c r="D28" s="285"/>
      <c r="E28" s="285"/>
      <c r="F28" s="285"/>
      <c r="G28" s="285"/>
      <c r="H28" s="285"/>
      <c r="I28" s="218"/>
    </row>
    <row r="29" spans="1:10" ht="12.6" x14ac:dyDescent="0.3">
      <c r="A29" s="282" t="s">
        <v>347</v>
      </c>
      <c r="B29" s="282"/>
      <c r="C29" s="282"/>
      <c r="D29" s="282"/>
      <c r="E29" s="282"/>
      <c r="F29" s="282"/>
      <c r="G29" s="282"/>
      <c r="H29" s="282"/>
    </row>
    <row r="30" spans="1:10" ht="25.2" x14ac:dyDescent="0.3">
      <c r="A30" s="2" t="s">
        <v>0</v>
      </c>
      <c r="B30" s="2" t="s">
        <v>325</v>
      </c>
      <c r="C30" s="3" t="s">
        <v>65</v>
      </c>
      <c r="D30" s="190" t="s">
        <v>66</v>
      </c>
      <c r="E30" s="4" t="s">
        <v>67</v>
      </c>
      <c r="F30" s="4" t="s">
        <v>68</v>
      </c>
      <c r="G30" s="4" t="s">
        <v>69</v>
      </c>
      <c r="H30" s="5" t="s">
        <v>70</v>
      </c>
    </row>
    <row r="31" spans="1:10" ht="37.799999999999997" x14ac:dyDescent="0.3">
      <c r="A31" s="2" t="s">
        <v>8</v>
      </c>
      <c r="B31" s="2" t="s">
        <v>86</v>
      </c>
      <c r="C31" s="225" t="s">
        <v>131</v>
      </c>
      <c r="D31" s="190">
        <v>15000</v>
      </c>
      <c r="E31" s="4"/>
      <c r="F31" s="4"/>
      <c r="G31" s="4"/>
      <c r="H31" s="5" t="s">
        <v>348</v>
      </c>
    </row>
    <row r="32" spans="1:10" ht="25.2" x14ac:dyDescent="0.3">
      <c r="A32" s="2" t="s">
        <v>31</v>
      </c>
      <c r="B32" s="2" t="s">
        <v>46</v>
      </c>
      <c r="C32" s="5" t="s">
        <v>330</v>
      </c>
      <c r="D32" s="4"/>
      <c r="E32" s="4"/>
      <c r="F32" s="190">
        <v>15000</v>
      </c>
      <c r="G32" s="193"/>
      <c r="H32" s="5" t="s">
        <v>349</v>
      </c>
    </row>
    <row r="33" spans="1:8" ht="25.2" x14ac:dyDescent="0.3">
      <c r="A33" s="2" t="str">
        <f>A31</f>
        <v>R</v>
      </c>
      <c r="B33" s="2" t="s">
        <v>251</v>
      </c>
      <c r="C33" s="5" t="s">
        <v>250</v>
      </c>
      <c r="D33" s="4">
        <v>56346</v>
      </c>
      <c r="E33" s="4"/>
      <c r="F33" s="190"/>
      <c r="G33" s="193"/>
      <c r="H33" s="5" t="s">
        <v>350</v>
      </c>
    </row>
    <row r="34" spans="1:8" ht="25.2" x14ac:dyDescent="0.3">
      <c r="A34" s="2" t="str">
        <f>A32</f>
        <v>C</v>
      </c>
      <c r="B34" s="2" t="str">
        <f>B32</f>
        <v>CA.06.60.03.01</v>
      </c>
      <c r="C34" s="5" t="str">
        <f>C32</f>
        <v>Costi per progetti</v>
      </c>
      <c r="D34" s="4"/>
      <c r="E34" s="4"/>
      <c r="F34" s="190">
        <v>56346</v>
      </c>
      <c r="G34" s="193"/>
      <c r="H34" s="5" t="s">
        <v>351</v>
      </c>
    </row>
    <row r="35" spans="1:8" ht="25.2" x14ac:dyDescent="0.3">
      <c r="A35" s="2">
        <f>[1]Foglio1!A40</f>
        <v>0</v>
      </c>
      <c r="B35" s="2" t="s">
        <v>354</v>
      </c>
      <c r="C35" s="5" t="s">
        <v>355</v>
      </c>
      <c r="D35" s="4">
        <v>52761</v>
      </c>
      <c r="E35" s="4"/>
      <c r="F35" s="190"/>
      <c r="G35" s="193"/>
      <c r="H35" s="5" t="s">
        <v>352</v>
      </c>
    </row>
    <row r="36" spans="1:8" ht="25.2" x14ac:dyDescent="0.3">
      <c r="A36" s="2" t="str">
        <f>A34</f>
        <v>C</v>
      </c>
      <c r="B36" s="2" t="str">
        <f>B34</f>
        <v>CA.06.60.03.01</v>
      </c>
      <c r="C36" s="5" t="str">
        <f>C34</f>
        <v>Costi per progetti</v>
      </c>
      <c r="D36" s="4"/>
      <c r="E36" s="4"/>
      <c r="F36" s="190">
        <v>52761</v>
      </c>
      <c r="G36" s="193"/>
      <c r="H36" s="5" t="s">
        <v>353</v>
      </c>
    </row>
    <row r="37" spans="1:8" ht="12.6" x14ac:dyDescent="0.2">
      <c r="A37" s="194"/>
      <c r="B37" s="194"/>
      <c r="C37" s="195" t="s">
        <v>74</v>
      </c>
      <c r="D37" s="196">
        <f>SUM(D31:D36)</f>
        <v>124107</v>
      </c>
      <c r="E37" s="196">
        <f>SUM(E31:E32)</f>
        <v>0</v>
      </c>
      <c r="F37" s="196">
        <f>SUM(F31:F36)</f>
        <v>124107</v>
      </c>
      <c r="G37" s="196">
        <f>SUM(G31:G32)</f>
        <v>0</v>
      </c>
      <c r="H37" s="197"/>
    </row>
    <row r="38" spans="1:8" ht="12.6" x14ac:dyDescent="0.2">
      <c r="A38" s="194"/>
      <c r="B38" s="194"/>
      <c r="C38" s="197"/>
      <c r="D38" s="198"/>
      <c r="E38" s="198"/>
      <c r="F38" s="1"/>
      <c r="G38" s="198"/>
      <c r="H38" s="197"/>
    </row>
    <row r="39" spans="1:8" ht="25.2" x14ac:dyDescent="0.2">
      <c r="A39" s="199"/>
      <c r="B39" s="199"/>
      <c r="C39" s="200" t="s">
        <v>141</v>
      </c>
      <c r="D39" s="198"/>
      <c r="E39" s="198"/>
      <c r="F39" s="1"/>
      <c r="G39" s="201"/>
      <c r="H39" s="5"/>
    </row>
    <row r="40" spans="1:8" ht="12.6" x14ac:dyDescent="0.2">
      <c r="A40" s="199"/>
      <c r="B40" s="199"/>
      <c r="C40" s="200"/>
      <c r="D40" s="198"/>
      <c r="E40" s="198"/>
      <c r="F40" s="1"/>
      <c r="G40" s="201"/>
      <c r="H40" s="5"/>
    </row>
    <row r="41" spans="1:8" ht="12.6" x14ac:dyDescent="0.2">
      <c r="A41" s="199"/>
      <c r="B41" s="199"/>
      <c r="C41" s="3" t="s">
        <v>75</v>
      </c>
      <c r="D41" s="198">
        <f>D37</f>
        <v>124107</v>
      </c>
      <c r="E41" s="198"/>
      <c r="F41" s="1"/>
      <c r="G41" s="201"/>
      <c r="H41" s="5"/>
    </row>
    <row r="42" spans="1:8" ht="12.6" x14ac:dyDescent="0.2">
      <c r="A42" s="199"/>
      <c r="B42" s="199"/>
      <c r="C42" s="3" t="s">
        <v>76</v>
      </c>
      <c r="D42" s="198">
        <f>-E37</f>
        <v>0</v>
      </c>
      <c r="E42" s="198"/>
      <c r="F42" s="1"/>
      <c r="G42" s="201"/>
      <c r="H42" s="5"/>
    </row>
    <row r="43" spans="1:8" ht="12.6" x14ac:dyDescent="0.2">
      <c r="A43" s="199"/>
      <c r="B43" s="199"/>
      <c r="C43" s="3" t="s">
        <v>77</v>
      </c>
      <c r="D43" s="202">
        <f>-F37</f>
        <v>-124107</v>
      </c>
      <c r="E43" s="198"/>
      <c r="F43" s="1"/>
      <c r="G43" s="201"/>
      <c r="H43" s="5"/>
    </row>
    <row r="44" spans="1:8" ht="12.6" x14ac:dyDescent="0.2">
      <c r="A44" s="199"/>
      <c r="B44" s="199"/>
      <c r="C44" s="3" t="s">
        <v>78</v>
      </c>
      <c r="D44" s="202">
        <f>G37</f>
        <v>0</v>
      </c>
      <c r="E44" s="198"/>
      <c r="F44" s="1"/>
      <c r="G44" s="201"/>
      <c r="H44" s="5"/>
    </row>
    <row r="45" spans="1:8" ht="12.6" x14ac:dyDescent="0.2">
      <c r="A45" s="199"/>
      <c r="B45" s="199"/>
      <c r="C45" s="203" t="s">
        <v>60</v>
      </c>
      <c r="D45" s="196">
        <f>SUM(D41:D44)</f>
        <v>0</v>
      </c>
      <c r="E45" s="198"/>
      <c r="F45" s="1"/>
      <c r="G45" s="201"/>
      <c r="H45" s="5"/>
    </row>
  </sheetData>
  <mergeCells count="6">
    <mergeCell ref="A29:H29"/>
    <mergeCell ref="A1:H1"/>
    <mergeCell ref="A2:H2"/>
    <mergeCell ref="A3:H3"/>
    <mergeCell ref="A27:H27"/>
    <mergeCell ref="A28:H28"/>
  </mergeCells>
  <printOptions horizontalCentered="1"/>
  <pageMargins left="0" right="0" top="0" bottom="0" header="0.31496062992125984" footer="0.31496062992125984"/>
  <pageSetup paperSize="9" scale="7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6"/>
  <dimension ref="A5:G7"/>
  <sheetViews>
    <sheetView workbookViewId="0">
      <selection activeCell="B5" sqref="B5:F9"/>
    </sheetView>
  </sheetViews>
  <sheetFormatPr defaultRowHeight="14.4" x14ac:dyDescent="0.3"/>
  <cols>
    <col min="1" max="1" width="4" customWidth="1"/>
    <col min="2" max="2" width="42.33203125" customWidth="1"/>
    <col min="3" max="3" width="30.109375" customWidth="1"/>
    <col min="4" max="4" width="45.88671875" customWidth="1"/>
    <col min="5" max="5" width="25.109375" customWidth="1"/>
    <col min="6" max="6" width="36.6640625" customWidth="1"/>
    <col min="7" max="7" width="11" bestFit="1" customWidth="1"/>
  </cols>
  <sheetData>
    <row r="5" spans="1:7" ht="44.25" customHeight="1" x14ac:dyDescent="0.3">
      <c r="B5" s="286" t="s">
        <v>280</v>
      </c>
      <c r="C5" s="286"/>
      <c r="D5" s="286"/>
      <c r="E5" s="286"/>
      <c r="F5" s="286"/>
      <c r="G5" s="34"/>
    </row>
    <row r="6" spans="1:7" ht="78.75" customHeight="1" x14ac:dyDescent="0.3">
      <c r="A6">
        <v>1</v>
      </c>
      <c r="B6" s="35" t="s">
        <v>281</v>
      </c>
      <c r="C6" s="35" t="s">
        <v>282</v>
      </c>
      <c r="D6" s="35" t="s">
        <v>283</v>
      </c>
      <c r="E6" s="35" t="s">
        <v>284</v>
      </c>
      <c r="F6" s="35" t="s">
        <v>285</v>
      </c>
      <c r="G6" s="36">
        <v>-2000.57</v>
      </c>
    </row>
    <row r="7" spans="1:7" ht="72" x14ac:dyDescent="0.3">
      <c r="A7">
        <v>2</v>
      </c>
      <c r="B7" s="35" t="s">
        <v>281</v>
      </c>
      <c r="C7" s="35" t="s">
        <v>282</v>
      </c>
      <c r="D7" s="34" t="s">
        <v>286</v>
      </c>
      <c r="E7" s="35" t="s">
        <v>284</v>
      </c>
      <c r="F7" s="35" t="s">
        <v>285</v>
      </c>
      <c r="G7" s="36">
        <v>-2000.57</v>
      </c>
    </row>
  </sheetData>
  <mergeCells count="1">
    <mergeCell ref="B5:F5"/>
  </mergeCells>
  <pageMargins left="0" right="0" top="0.74803149606299213" bottom="0.74803149606299213" header="0.31496062992125984" footer="0.31496062992125984"/>
  <pageSetup paperSize="9" scale="8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6</vt:i4>
      </vt:variant>
      <vt:variant>
        <vt:lpstr>Intervalli denominati</vt:lpstr>
      </vt:variant>
      <vt:variant>
        <vt:i4>6</vt:i4>
      </vt:variant>
    </vt:vector>
  </HeadingPairs>
  <TitlesOfParts>
    <vt:vector size="12" baseType="lpstr">
      <vt:lpstr>AMMINISTRAZIONE</vt:lpstr>
      <vt:lpstr>MEDCHIR 9,10</vt:lpstr>
      <vt:lpstr>AGRARIA 12,13</vt:lpstr>
      <vt:lpstr>DIP. STUDI UMANISTICI 9,10</vt:lpstr>
      <vt:lpstr>MEDCLIN 8, 9</vt:lpstr>
      <vt:lpstr>CSRA</vt:lpstr>
      <vt:lpstr>'AGRARIA 12,13'!Area_stampa</vt:lpstr>
      <vt:lpstr>AMMINISTRAZIONE!Area_stampa</vt:lpstr>
      <vt:lpstr>CSRA!Area_stampa</vt:lpstr>
      <vt:lpstr>'DIP. STUDI UMANISTICI 9,10'!Area_stampa</vt:lpstr>
      <vt:lpstr>'MEDCHIR 9,10'!Area_stampa</vt:lpstr>
      <vt:lpstr>'MEDCLIN 8, 9'!Area_stampa</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s.campaniello</dc:creator>
  <cp:lastModifiedBy>c.marseglia</cp:lastModifiedBy>
  <cp:lastPrinted>2017-03-02T11:07:22Z</cp:lastPrinted>
  <dcterms:created xsi:type="dcterms:W3CDTF">2016-11-04T11:27:57Z</dcterms:created>
  <dcterms:modified xsi:type="dcterms:W3CDTF">2017-03-02T12:24:53Z</dcterms:modified>
</cp:coreProperties>
</file>